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T:\Sam\Bibliostat\2025-2026\Final Data\"/>
    </mc:Choice>
  </mc:AlternateContent>
  <xr:revisionPtr revIDLastSave="0" documentId="13_ncr:1_{CC071759-2C0E-4E93-B26A-0013C09336DB}" xr6:coauthVersionLast="47" xr6:coauthVersionMax="47" xr10:uidLastSave="{00000000-0000-0000-0000-000000000000}"/>
  <bookViews>
    <workbookView xWindow="-120" yWindow="-120" windowWidth="19440" windowHeight="14880" xr2:uid="{3F45134A-1449-441D-9973-F65F80F179EA}"/>
  </bookViews>
  <sheets>
    <sheet name="WebProfi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49" i="1" l="1"/>
  <c r="JJ249" i="1"/>
  <c r="JI249" i="1"/>
  <c r="JD249" i="1"/>
  <c r="JE249" i="1"/>
  <c r="JF249" i="1"/>
  <c r="JA249" i="1"/>
  <c r="JB249" i="1"/>
  <c r="JC249" i="1"/>
  <c r="IW249" i="1"/>
  <c r="IX249" i="1"/>
  <c r="IY249" i="1"/>
  <c r="IZ249" i="1"/>
  <c r="IV249" i="1"/>
  <c r="IU249" i="1"/>
  <c r="IQ249" i="1"/>
  <c r="IR249" i="1"/>
  <c r="IS249" i="1"/>
  <c r="IJ249" i="1"/>
  <c r="IK249" i="1"/>
  <c r="IL249" i="1"/>
  <c r="IM249" i="1"/>
  <c r="IN249" i="1"/>
  <c r="IO249" i="1"/>
  <c r="IP249" i="1"/>
  <c r="IC249" i="1"/>
  <c r="ID249" i="1"/>
  <c r="IE249" i="1"/>
  <c r="IF249" i="1"/>
  <c r="IG249" i="1"/>
  <c r="IH249" i="1"/>
  <c r="II249" i="1"/>
  <c r="IB249" i="1"/>
  <c r="HU249" i="1"/>
  <c r="HT249" i="1"/>
  <c r="HQ249" i="1"/>
  <c r="HP249" i="1"/>
  <c r="HN249" i="1"/>
  <c r="HM249" i="1"/>
  <c r="HL249" i="1"/>
  <c r="HK249" i="1"/>
  <c r="HJ249" i="1"/>
  <c r="HI249" i="1"/>
  <c r="HH249" i="1"/>
  <c r="HD249" i="1"/>
  <c r="HE249" i="1"/>
  <c r="HF249" i="1"/>
  <c r="HG249" i="1"/>
  <c r="HA249" i="1"/>
  <c r="HB249" i="1"/>
  <c r="HC249" i="1"/>
  <c r="GY249" i="1"/>
  <c r="GZ249" i="1"/>
  <c r="GT249" i="1"/>
  <c r="GU249" i="1"/>
  <c r="GV249" i="1"/>
  <c r="GW249" i="1"/>
  <c r="GX249" i="1"/>
  <c r="GO249" i="1"/>
  <c r="GP249" i="1"/>
  <c r="GQ249" i="1"/>
  <c r="GR249" i="1"/>
  <c r="GS249" i="1"/>
  <c r="GE249" i="1"/>
  <c r="GF249" i="1"/>
  <c r="GG249" i="1"/>
  <c r="GH249" i="1"/>
  <c r="GI249" i="1"/>
  <c r="GJ249" i="1"/>
  <c r="GK249" i="1"/>
  <c r="GL249" i="1"/>
  <c r="GM249" i="1"/>
  <c r="GN249" i="1"/>
  <c r="GD249" i="1"/>
  <c r="GB249" i="1"/>
  <c r="GC249" i="1"/>
  <c r="FV249" i="1"/>
  <c r="FW249" i="1"/>
  <c r="FX249" i="1"/>
  <c r="FY249" i="1"/>
  <c r="FZ249" i="1"/>
  <c r="GA249" i="1"/>
  <c r="FL249" i="1"/>
  <c r="FM249" i="1"/>
  <c r="FN249" i="1"/>
  <c r="FO249" i="1"/>
  <c r="FQ249" i="1"/>
  <c r="FR249" i="1"/>
  <c r="FS249" i="1"/>
  <c r="FT249" i="1"/>
  <c r="FJ249" i="1"/>
  <c r="FE249" i="1"/>
  <c r="FF249" i="1"/>
  <c r="FG249" i="1"/>
  <c r="FH249" i="1"/>
  <c r="FI249" i="1"/>
  <c r="EZ249" i="1"/>
  <c r="FA249" i="1"/>
  <c r="FB249" i="1"/>
  <c r="FC249" i="1"/>
  <c r="FD249" i="1"/>
  <c r="ET249" i="1"/>
  <c r="EU249" i="1"/>
  <c r="EV249" i="1"/>
  <c r="EW249" i="1"/>
  <c r="EX249" i="1"/>
  <c r="EY249" i="1"/>
  <c r="EP249" i="1"/>
  <c r="EQ249" i="1"/>
  <c r="ER249" i="1"/>
  <c r="ES249" i="1"/>
  <c r="EN249" i="1"/>
  <c r="EO249" i="1"/>
  <c r="EL249" i="1"/>
  <c r="EJ249" i="1"/>
  <c r="EH249" i="1"/>
  <c r="EG249" i="1"/>
  <c r="EB249" i="1"/>
  <c r="EC249" i="1"/>
  <c r="ED249" i="1"/>
  <c r="EE249" i="1"/>
  <c r="EF249" i="1"/>
  <c r="DV249" i="1"/>
  <c r="DW249" i="1"/>
  <c r="DX249" i="1"/>
  <c r="DY249" i="1"/>
  <c r="DZ249" i="1"/>
  <c r="EA249" i="1"/>
  <c r="DU249" i="1"/>
  <c r="DT249" i="1"/>
  <c r="DP249" i="1"/>
  <c r="DQ249" i="1"/>
  <c r="DR249" i="1"/>
  <c r="DL249" i="1"/>
  <c r="DM249" i="1"/>
  <c r="DN249" i="1"/>
  <c r="DO249" i="1"/>
  <c r="DK249" i="1"/>
  <c r="DH249" i="1"/>
  <c r="DI249" i="1"/>
  <c r="DC249" i="1"/>
  <c r="DD249" i="1"/>
  <c r="DE249" i="1"/>
  <c r="DF249" i="1"/>
  <c r="DG249" i="1"/>
  <c r="CX249" i="1"/>
  <c r="CY249" i="1"/>
  <c r="CZ249" i="1"/>
  <c r="DA249" i="1"/>
  <c r="DB249" i="1"/>
  <c r="CU249" i="1"/>
  <c r="CV249" i="1"/>
  <c r="CW249" i="1"/>
  <c r="CT249" i="1"/>
  <c r="CQ249" i="1"/>
  <c r="CR249" i="1"/>
  <c r="CS249" i="1"/>
  <c r="CM249" i="1"/>
  <c r="CN249" i="1"/>
  <c r="CO249" i="1"/>
  <c r="CP249" i="1"/>
  <c r="CI249" i="1"/>
  <c r="CJ249" i="1"/>
  <c r="CK249" i="1"/>
  <c r="CL249" i="1"/>
  <c r="CH249" i="1"/>
  <c r="CC249" i="1"/>
  <c r="CD249" i="1"/>
  <c r="CE249" i="1"/>
  <c r="CF249" i="1"/>
  <c r="BX249" i="1"/>
  <c r="BY249" i="1"/>
  <c r="BZ249" i="1"/>
  <c r="CA249" i="1"/>
  <c r="CB249" i="1"/>
  <c r="BW249" i="1"/>
  <c r="BU249" i="1"/>
  <c r="BV249" i="1"/>
  <c r="BT249" i="1"/>
  <c r="BS249" i="1"/>
  <c r="BO249" i="1"/>
  <c r="BL249" i="1"/>
  <c r="BM249" i="1"/>
  <c r="BN249" i="1"/>
  <c r="BG249" i="1"/>
  <c r="BH249" i="1"/>
  <c r="BI249" i="1"/>
  <c r="BJ249" i="1"/>
  <c r="BK249" i="1"/>
  <c r="BE249" i="1"/>
  <c r="BD249" i="1"/>
  <c r="AO249" i="1"/>
  <c r="AQ249" i="1"/>
  <c r="AS249" i="1"/>
  <c r="AT249" i="1"/>
  <c r="AU249" i="1"/>
  <c r="AV249" i="1"/>
  <c r="AW249" i="1"/>
  <c r="AX249" i="1"/>
  <c r="AY249" i="1"/>
  <c r="AZ249" i="1"/>
  <c r="BB249" i="1"/>
  <c r="BC249" i="1"/>
  <c r="AM249" i="1"/>
  <c r="AB249" i="1"/>
  <c r="AC249" i="1"/>
  <c r="AD249" i="1"/>
  <c r="AE249" i="1"/>
  <c r="AA249" i="1"/>
  <c r="Z249" i="1"/>
  <c r="Y249" i="1"/>
  <c r="K249" i="1"/>
  <c r="L249" i="1"/>
  <c r="J249" i="1"/>
  <c r="I249" i="1"/>
  <c r="A1" i="1" l="1"/>
  <c r="B1" i="1"/>
  <c r="C1" i="1"/>
  <c r="D1" i="1"/>
  <c r="E1" i="1"/>
  <c r="F1" i="1"/>
  <c r="G1" i="1"/>
  <c r="H1" i="1"/>
  <c r="I1" i="1"/>
  <c r="J1" i="1"/>
  <c r="K1" i="1"/>
  <c r="L1" i="1"/>
  <c r="M1" i="1"/>
  <c r="N1" i="1"/>
  <c r="O1" i="1"/>
  <c r="P1" i="1"/>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CZ1" i="1"/>
  <c r="DA1" i="1"/>
  <c r="DB1" i="1"/>
  <c r="DC1" i="1"/>
  <c r="DD1" i="1"/>
  <c r="DE1" i="1"/>
  <c r="DF1" i="1"/>
  <c r="DG1" i="1"/>
  <c r="DH1" i="1"/>
  <c r="DI1" i="1"/>
  <c r="DJ1" i="1"/>
  <c r="DK1" i="1"/>
  <c r="DL1" i="1"/>
  <c r="DM1" i="1"/>
  <c r="DN1" i="1"/>
  <c r="DO1" i="1"/>
  <c r="DP1" i="1"/>
  <c r="DQ1" i="1"/>
  <c r="DR1" i="1"/>
  <c r="DS1" i="1"/>
  <c r="DT1" i="1"/>
  <c r="DU1" i="1"/>
  <c r="DV1" i="1"/>
  <c r="DW1" i="1"/>
  <c r="DX1" i="1"/>
  <c r="DY1" i="1"/>
  <c r="DZ1" i="1"/>
  <c r="EA1" i="1"/>
  <c r="EB1" i="1"/>
  <c r="EC1" i="1"/>
  <c r="ED1" i="1"/>
  <c r="EE1" i="1"/>
  <c r="EF1" i="1"/>
  <c r="EG1" i="1"/>
  <c r="EH1" i="1"/>
  <c r="EI1" i="1"/>
  <c r="EJ1" i="1"/>
  <c r="EK1" i="1"/>
  <c r="EL1" i="1"/>
  <c r="EM1" i="1"/>
  <c r="EN1" i="1"/>
  <c r="EO1" i="1"/>
  <c r="EP1" i="1"/>
  <c r="EQ1" i="1"/>
  <c r="ER1" i="1"/>
  <c r="ES1" i="1"/>
  <c r="ET1" i="1"/>
  <c r="EU1" i="1"/>
  <c r="EV1" i="1"/>
  <c r="EW1" i="1"/>
  <c r="EX1" i="1"/>
  <c r="EY1" i="1"/>
  <c r="EZ1" i="1"/>
  <c r="FA1" i="1"/>
  <c r="FB1" i="1"/>
  <c r="FC1" i="1"/>
  <c r="FD1" i="1"/>
  <c r="FE1" i="1"/>
  <c r="FF1" i="1"/>
  <c r="FG1" i="1"/>
  <c r="FH1" i="1"/>
  <c r="FI1" i="1"/>
  <c r="FJ1" i="1"/>
  <c r="FK1" i="1"/>
  <c r="FL1" i="1"/>
  <c r="FM1" i="1"/>
  <c r="FN1" i="1"/>
  <c r="FO1" i="1"/>
  <c r="FP1" i="1"/>
  <c r="FQ1" i="1"/>
  <c r="FR1" i="1"/>
  <c r="FS1" i="1"/>
  <c r="FT1" i="1"/>
  <c r="FU1" i="1"/>
  <c r="FV1" i="1"/>
  <c r="FW1" i="1"/>
  <c r="FX1" i="1"/>
  <c r="FY1" i="1"/>
  <c r="FZ1" i="1"/>
  <c r="GA1" i="1"/>
  <c r="GB1" i="1"/>
  <c r="GC1" i="1"/>
  <c r="GD1" i="1"/>
  <c r="GE1" i="1"/>
  <c r="GF1" i="1"/>
  <c r="GG1" i="1"/>
  <c r="GH1" i="1"/>
  <c r="GI1" i="1"/>
  <c r="GJ1" i="1"/>
  <c r="GK1" i="1"/>
  <c r="GL1" i="1"/>
  <c r="GM1" i="1"/>
  <c r="GN1" i="1"/>
  <c r="GO1" i="1"/>
  <c r="GP1" i="1"/>
  <c r="GQ1" i="1"/>
  <c r="GR1" i="1"/>
  <c r="GS1" i="1"/>
  <c r="GT1" i="1"/>
  <c r="GU1" i="1"/>
  <c r="GV1" i="1"/>
  <c r="GW1" i="1"/>
  <c r="GX1" i="1"/>
  <c r="GY1" i="1"/>
  <c r="GZ1" i="1"/>
  <c r="HA1" i="1"/>
  <c r="HB1" i="1"/>
  <c r="HC1" i="1"/>
  <c r="HD1" i="1"/>
  <c r="HE1" i="1"/>
  <c r="HF1" i="1"/>
  <c r="HG1" i="1"/>
  <c r="HH1" i="1"/>
  <c r="HI1" i="1"/>
  <c r="HJ1" i="1"/>
  <c r="HK1" i="1"/>
  <c r="HL1" i="1"/>
  <c r="HM1" i="1"/>
  <c r="HN1" i="1"/>
  <c r="HO1" i="1"/>
  <c r="HP1" i="1"/>
  <c r="HQ1" i="1"/>
  <c r="HR1" i="1"/>
  <c r="HS1" i="1"/>
  <c r="HT1" i="1"/>
  <c r="HU1" i="1"/>
  <c r="HV1" i="1"/>
  <c r="HW1" i="1"/>
  <c r="HX1" i="1"/>
  <c r="HY1" i="1"/>
  <c r="HZ1" i="1"/>
  <c r="IA1" i="1"/>
  <c r="IB1" i="1"/>
  <c r="IC1" i="1"/>
  <c r="ID1" i="1"/>
  <c r="IE1" i="1"/>
  <c r="IF1" i="1"/>
  <c r="IG1" i="1"/>
  <c r="IH1" i="1"/>
  <c r="II1" i="1"/>
  <c r="IJ1" i="1"/>
  <c r="IK1" i="1"/>
  <c r="IL1" i="1"/>
  <c r="IM1" i="1"/>
  <c r="IN1" i="1"/>
  <c r="IO1" i="1"/>
  <c r="IP1" i="1"/>
  <c r="IQ1" i="1"/>
  <c r="IR1" i="1"/>
  <c r="IS1" i="1"/>
  <c r="IT1" i="1"/>
  <c r="IU1" i="1"/>
  <c r="IV1" i="1"/>
  <c r="IW1" i="1"/>
  <c r="IX1" i="1"/>
  <c r="IY1" i="1"/>
  <c r="IZ1" i="1"/>
  <c r="JA1" i="1"/>
  <c r="JB1" i="1"/>
  <c r="JC1" i="1"/>
  <c r="JD1" i="1"/>
  <c r="JE1" i="1"/>
  <c r="JF1" i="1"/>
  <c r="JG1" i="1"/>
  <c r="JH1" i="1"/>
  <c r="JI1" i="1"/>
  <c r="JJ1" i="1"/>
  <c r="JK1" i="1"/>
  <c r="JL1" i="1"/>
  <c r="JM1" i="1"/>
</calcChain>
</file>

<file path=xl/sharedStrings.xml><?xml version="1.0" encoding="utf-8"?>
<sst xmlns="http://schemas.openxmlformats.org/spreadsheetml/2006/main" count="21058" uniqueCount="2821">
  <si>
    <t>Library Name</t>
  </si>
  <si>
    <t>Street Address</t>
  </si>
  <si>
    <t>Mailing Address</t>
  </si>
  <si>
    <t>City</t>
  </si>
  <si>
    <t>Zip</t>
  </si>
  <si>
    <t>County</t>
  </si>
  <si>
    <t>Phone Number</t>
  </si>
  <si>
    <t>System</t>
  </si>
  <si>
    <t>Local Population</t>
  </si>
  <si>
    <t>Population of Legal Service Area</t>
  </si>
  <si>
    <t>Number of Branch Libraries</t>
  </si>
  <si>
    <t>Number of Bookmobiles</t>
  </si>
  <si>
    <t>Year Current Library Facility Was Built</t>
  </si>
  <si>
    <t>Have A Building Plan Or Project?</t>
  </si>
  <si>
    <t>Projected Completion Date</t>
  </si>
  <si>
    <t>Legal Basis Code</t>
  </si>
  <si>
    <t>Administrative Structure Code</t>
  </si>
  <si>
    <t>Geographic Code</t>
  </si>
  <si>
    <t>FSCS Public Library Definition</t>
  </si>
  <si>
    <t>Interlibrary Relationship Code</t>
  </si>
  <si>
    <t>Legal Service Area Boundary Change</t>
  </si>
  <si>
    <t>Number of Central Libraries</t>
  </si>
  <si>
    <t>Is Facility Accessible?</t>
  </si>
  <si>
    <t>Meeting Room(s)</t>
  </si>
  <si>
    <t>Meeting Room Uses</t>
  </si>
  <si>
    <t>Meeting Room Charge For Use</t>
  </si>
  <si>
    <t>Outside Circ - Drive Thru</t>
  </si>
  <si>
    <t>Curbside Pickup</t>
  </si>
  <si>
    <t>Homebound Or Other Delivery</t>
  </si>
  <si>
    <t>Outside Other (specify)</t>
  </si>
  <si>
    <t>Main Library Square Footage</t>
  </si>
  <si>
    <t>Hours Open Per Year For Main Library</t>
  </si>
  <si>
    <t>Main Library Weeks Open</t>
  </si>
  <si>
    <t>Public Service Hours Per Year (sum of all outlets)</t>
  </si>
  <si>
    <t>Start Date of Fiscal Year</t>
  </si>
  <si>
    <t>End Date of Fiscal Year</t>
  </si>
  <si>
    <t>City, Village Operating Revenue</t>
  </si>
  <si>
    <t>Township Name(s)</t>
  </si>
  <si>
    <t>Township Operating Revenue</t>
  </si>
  <si>
    <t>County Name</t>
  </si>
  <si>
    <t>County Operating Revenue</t>
  </si>
  <si>
    <t>Other Source of Local Government Operating Revenue</t>
  </si>
  <si>
    <t>Amount of Other Local Government Operating Revenue</t>
  </si>
  <si>
    <t>Total Local Government Revenue</t>
  </si>
  <si>
    <t>Library State Aid Amount</t>
  </si>
  <si>
    <t>NLC CE/Training Grant</t>
  </si>
  <si>
    <t>NLC Youth Grant</t>
  </si>
  <si>
    <t>Library Improvement Grant</t>
  </si>
  <si>
    <t>Other State Government Revenue</t>
  </si>
  <si>
    <t>Total State Government Revenue</t>
  </si>
  <si>
    <t>Other Federal Grant Source</t>
  </si>
  <si>
    <t>Other Federal Grant Amount</t>
  </si>
  <si>
    <t>Total Federal Government Revenue</t>
  </si>
  <si>
    <t>Lender Compensation</t>
  </si>
  <si>
    <t>System Grants</t>
  </si>
  <si>
    <t>Other Funding Source</t>
  </si>
  <si>
    <t>Other Funding Amount</t>
  </si>
  <si>
    <t>Total Other Revenue</t>
  </si>
  <si>
    <t>Total Operating Revenue</t>
  </si>
  <si>
    <t>Local Government Capital Revenue</t>
  </si>
  <si>
    <t>State Government Capital Revenue</t>
  </si>
  <si>
    <t>Federal Government Capital Revenue</t>
  </si>
  <si>
    <t>Other Capital Revenue</t>
  </si>
  <si>
    <t>Total Capital Revenue</t>
  </si>
  <si>
    <t>Charge Non-Resident Fee?</t>
  </si>
  <si>
    <t>Who Is Charged?</t>
  </si>
  <si>
    <t>Individual Annual Fee</t>
  </si>
  <si>
    <t>Household Annual Fee</t>
  </si>
  <si>
    <t>Number Non-Resident Cards Issued This Year</t>
  </si>
  <si>
    <t>Salaries and Wages</t>
  </si>
  <si>
    <t>Employee Benefits</t>
  </si>
  <si>
    <t>Total Staff Expenditures</t>
  </si>
  <si>
    <t>Health Insurance</t>
  </si>
  <si>
    <t>Life Insurance</t>
  </si>
  <si>
    <t>Unemployment Compensation</t>
  </si>
  <si>
    <t>Sick Leave</t>
  </si>
  <si>
    <t>Vacation Leave</t>
  </si>
  <si>
    <t>Retirement Plan</t>
  </si>
  <si>
    <t>Family Leave</t>
  </si>
  <si>
    <t>Travel to Meetings, Conferences</t>
  </si>
  <si>
    <t>Professional Memberships</t>
  </si>
  <si>
    <t>Continuing Education, Workshops</t>
  </si>
  <si>
    <t>Other</t>
  </si>
  <si>
    <t>Print Materials Expenditures</t>
  </si>
  <si>
    <t>Electronic Materials Expenditures</t>
  </si>
  <si>
    <t>Other Materials Expenditures</t>
  </si>
  <si>
    <t>Total Collection Expenditures</t>
  </si>
  <si>
    <t>Computer Hardware and Software</t>
  </si>
  <si>
    <t>Electronic Access</t>
  </si>
  <si>
    <t>ISP Fees Paid</t>
  </si>
  <si>
    <t>Continuing Education</t>
  </si>
  <si>
    <t>Miscellaneous Expenditures</t>
  </si>
  <si>
    <t>Total Other Operating Expenditures</t>
  </si>
  <si>
    <t>Total Operating Expenditures</t>
  </si>
  <si>
    <t>Total Capital Expenditures</t>
  </si>
  <si>
    <t>Number Books Held End of Previous Year</t>
  </si>
  <si>
    <t>Number Books Added</t>
  </si>
  <si>
    <t>Number Books Withdrawn</t>
  </si>
  <si>
    <t>Number Books Held At End of Current Year</t>
  </si>
  <si>
    <t>Number Audio Materials Held End of Previous Year</t>
  </si>
  <si>
    <t>Number Audio Materials Added</t>
  </si>
  <si>
    <t>Number Audio Materials Withdrawn</t>
  </si>
  <si>
    <t>Number Audio Materials Held At End of Current Year</t>
  </si>
  <si>
    <t>Number Videos Held End of Previous Year</t>
  </si>
  <si>
    <t>Number Videos Added</t>
  </si>
  <si>
    <t>Number Videos Withdrawn</t>
  </si>
  <si>
    <t>Number Videos Held At End of Current Year</t>
  </si>
  <si>
    <t>Number Print Subscriptions Held End of Previous Year</t>
  </si>
  <si>
    <t>Number Print Subscriptions Added</t>
  </si>
  <si>
    <t>Number Print Subscriptions Withdrawn</t>
  </si>
  <si>
    <t>Number Print Subscriptions Held At End of Current Year</t>
  </si>
  <si>
    <t>Description of Other Items</t>
  </si>
  <si>
    <t>Number of Other Items Held At End of Previous Year</t>
  </si>
  <si>
    <t>Number of Other Items Added During Year</t>
  </si>
  <si>
    <t>Number of Other Items Withdrawn During Year</t>
  </si>
  <si>
    <t>Number of Other Items Held At End of Current Year</t>
  </si>
  <si>
    <t>Total Materials Held At End of Previous Year</t>
  </si>
  <si>
    <t>Total Materials Added During Year</t>
  </si>
  <si>
    <t>Total Materials Withdrawn</t>
  </si>
  <si>
    <t>Total Physical Materials Held At End of Current Year</t>
  </si>
  <si>
    <t>Other Non-circulating Items Description</t>
  </si>
  <si>
    <t>Other Non-circulating Items Use</t>
  </si>
  <si>
    <t>eBooks Funded By Library</t>
  </si>
  <si>
    <t>eBooks Funded By Consortium</t>
  </si>
  <si>
    <t>eBooks Funded By State Library</t>
  </si>
  <si>
    <t>eSerials Funded By Library</t>
  </si>
  <si>
    <t>eSerials Funded By Consortium</t>
  </si>
  <si>
    <t>eSerials Funded By State Library</t>
  </si>
  <si>
    <t>eAudio Funded By Library</t>
  </si>
  <si>
    <t>eAudio Funded By Consortium</t>
  </si>
  <si>
    <t>eAudio Funded By State Library</t>
  </si>
  <si>
    <t>eVideo Funded By Library</t>
  </si>
  <si>
    <t>eVideo Funded By Consortium</t>
  </si>
  <si>
    <t>eVideo Funded By State Library</t>
  </si>
  <si>
    <t>Number Registered Borrowers</t>
  </si>
  <si>
    <t>Annual Library Visits</t>
  </si>
  <si>
    <t>Visits Reporting Method</t>
  </si>
  <si>
    <t>Annual Reference Transactions</t>
  </si>
  <si>
    <t>Reference Transaction Reporting Method</t>
  </si>
  <si>
    <t>Annual Uses of Public Internet Computers</t>
  </si>
  <si>
    <t>Computer Use Reporting Method</t>
  </si>
  <si>
    <t>Circulation of Adult Books, Audio Physical Units, And Video Physical Units</t>
  </si>
  <si>
    <t>Circulation of Children's Books, Audio Physical Units, And Video Physical Units</t>
  </si>
  <si>
    <t>Total Annual Circulation of Other Physical Items</t>
  </si>
  <si>
    <t>Physical Item Circulation</t>
  </si>
  <si>
    <t>Circulation of Adult ebooks</t>
  </si>
  <si>
    <t>Circulation of Children's ebooks</t>
  </si>
  <si>
    <t>Total eBook Circulation</t>
  </si>
  <si>
    <t>Circulation of Adult eSerials</t>
  </si>
  <si>
    <t>Circulation of Children's eSerials</t>
  </si>
  <si>
    <t>Total E-serial Circulation</t>
  </si>
  <si>
    <t>Circulation of Adult eAudio</t>
  </si>
  <si>
    <t>Circulation of Childrens eAudio</t>
  </si>
  <si>
    <t>Total eAudio Circulation</t>
  </si>
  <si>
    <t>Circulation of Adult eVideo</t>
  </si>
  <si>
    <t>Circulation of Children's e-Video</t>
  </si>
  <si>
    <t>Total e-Video Circulation</t>
  </si>
  <si>
    <t>Total Electronic Circulation</t>
  </si>
  <si>
    <t>Total Adult Circulation</t>
  </si>
  <si>
    <t>Total Children's Circulation</t>
  </si>
  <si>
    <t>Total Circulation</t>
  </si>
  <si>
    <t>Total Library Materials Loaned To Other Libraries</t>
  </si>
  <si>
    <t>Total Library Materials Borrowed From Other Libraries</t>
  </si>
  <si>
    <t>Automatic Renewals?</t>
  </si>
  <si>
    <t>Overdue Fines - Borrower Type</t>
  </si>
  <si>
    <t>Books</t>
  </si>
  <si>
    <t>DVD</t>
  </si>
  <si>
    <t>CD</t>
  </si>
  <si>
    <t>Large Print</t>
  </si>
  <si>
    <t>Other (specify)</t>
  </si>
  <si>
    <t>Children (11 and under)</t>
  </si>
  <si>
    <t>Young Adult (12-18)</t>
  </si>
  <si>
    <t>Adult</t>
  </si>
  <si>
    <t>Senior</t>
  </si>
  <si>
    <t>Research Databases Funded By Library</t>
  </si>
  <si>
    <t>Research Databases Funded By Consortium</t>
  </si>
  <si>
    <t>Research Databases Funded By State Library</t>
  </si>
  <si>
    <t>Online Learning Platforms Provided By Library</t>
  </si>
  <si>
    <t>Online Learning Platforms Funded By Consortium</t>
  </si>
  <si>
    <t>Online Learning Platforms Funded By State Library</t>
  </si>
  <si>
    <t>Community Outreach Activities</t>
  </si>
  <si>
    <t>Share Titles Via Advantage Plus Option?</t>
  </si>
  <si>
    <t>Advantage Plus Uses</t>
  </si>
  <si>
    <t>Children's Ages 0-5 Programs</t>
  </si>
  <si>
    <t>Children's Ages 6-11 Programs</t>
  </si>
  <si>
    <t>Total Children's Programs</t>
  </si>
  <si>
    <t>Young Adult Ages 12-18 Programs</t>
  </si>
  <si>
    <t>Adult Ages 19+ Programs</t>
  </si>
  <si>
    <t>General Interest Programs</t>
  </si>
  <si>
    <t>Total Programs By Age Category</t>
  </si>
  <si>
    <t>Onsite Programs</t>
  </si>
  <si>
    <t>Off-site Programs</t>
  </si>
  <si>
    <t>Live, Virtual Programs</t>
  </si>
  <si>
    <t>Total Programs By Where Held</t>
  </si>
  <si>
    <t>Attendance Targeted To Age 0-5</t>
  </si>
  <si>
    <t>Attendance Targeted To Age 6-11</t>
  </si>
  <si>
    <t>Attendance Targeted To Age 0-11</t>
  </si>
  <si>
    <t>Attendance Targeted To Age 12-18</t>
  </si>
  <si>
    <t>Attendance Targeted To Age 19+</t>
  </si>
  <si>
    <t>Attendance Targeted To General Interest</t>
  </si>
  <si>
    <t>Total Program Attendance By Age Category</t>
  </si>
  <si>
    <t>Onsite Program Attendance</t>
  </si>
  <si>
    <t>Off-site Program Attendance</t>
  </si>
  <si>
    <t>Virtual Program Attendance</t>
  </si>
  <si>
    <t>Total Program Attendance By Where Held</t>
  </si>
  <si>
    <t>Recorded Program Presentations</t>
  </si>
  <si>
    <t>Views of Recorded Program Presentations Within 30 Days</t>
  </si>
  <si>
    <t>Childrens Self-directed Activities 11 And Younger</t>
  </si>
  <si>
    <t>Children's Participation</t>
  </si>
  <si>
    <t>Young Adult Self-directed Activities 12-18</t>
  </si>
  <si>
    <t>Young Adult's Partipation</t>
  </si>
  <si>
    <t>Adult/General Interest Self-Directed Activities</t>
  </si>
  <si>
    <t>Adult/General Participation</t>
  </si>
  <si>
    <t>Summer Reading Program For Children?</t>
  </si>
  <si>
    <t>Summer Reading Number Participation (children)</t>
  </si>
  <si>
    <t>Summer Reading Program For Young Adults?</t>
  </si>
  <si>
    <t>Summer Reading Number Participation (young adults)</t>
  </si>
  <si>
    <t>Summer Reading Program For Adults?</t>
  </si>
  <si>
    <t>Summer Reading Number Completed (adults)</t>
  </si>
  <si>
    <t>Name of Automation System</t>
  </si>
  <si>
    <t>Public Internet Access Provided?</t>
  </si>
  <si>
    <t>Number Internet Computers Used By Public</t>
  </si>
  <si>
    <t>Filtering Software</t>
  </si>
  <si>
    <t>Internet Service Provider</t>
  </si>
  <si>
    <t>Type of Primary Internet Connection</t>
  </si>
  <si>
    <t>Wireless Internet Access Available For Patrons</t>
  </si>
  <si>
    <t>Wireless Sessions</t>
  </si>
  <si>
    <t>Wireless Reporting Method</t>
  </si>
  <si>
    <t>Maximum Download Speed</t>
  </si>
  <si>
    <t>Reboot/Restore Software?</t>
  </si>
  <si>
    <t>Wired Internet Download Speed</t>
  </si>
  <si>
    <t>Mobile Internet Download Speed</t>
  </si>
  <si>
    <t>Makerspace</t>
  </si>
  <si>
    <t>3D Printer</t>
  </si>
  <si>
    <t>3D Scanner</t>
  </si>
  <si>
    <t>Laser Cutter</t>
  </si>
  <si>
    <t>Vinyl Cutter</t>
  </si>
  <si>
    <t>CNC Router</t>
  </si>
  <si>
    <t>Sewing</t>
  </si>
  <si>
    <t>Laptops</t>
  </si>
  <si>
    <t>Tablets</t>
  </si>
  <si>
    <t>Early Tech</t>
  </si>
  <si>
    <t>Digital Media</t>
  </si>
  <si>
    <t>Rec Games</t>
  </si>
  <si>
    <t>Robotics</t>
  </si>
  <si>
    <t>Electronics</t>
  </si>
  <si>
    <t>Virtual Reality</t>
  </si>
  <si>
    <t>Code Camp</t>
  </si>
  <si>
    <t>Video Game Design</t>
  </si>
  <si>
    <t>3D Modeling</t>
  </si>
  <si>
    <t>Hotspot Lending?</t>
  </si>
  <si>
    <t>Hotspots Loaned</t>
  </si>
  <si>
    <t>Total Paid Librarian Hours Per Week</t>
  </si>
  <si>
    <t>Total Paid Librarians (FTE)</t>
  </si>
  <si>
    <t>Librarians With MLS Degree</t>
  </si>
  <si>
    <t>Total MLS Librarians Hours Per Week</t>
  </si>
  <si>
    <t>Total MLS Librarians (FTE)</t>
  </si>
  <si>
    <t>All Other Non-librarian Paid Staff</t>
  </si>
  <si>
    <t>Total Non-Librarian Hours Per Week</t>
  </si>
  <si>
    <t>All Other Paid Staff (FTE)</t>
  </si>
  <si>
    <t>Total Paid Staff (FTE)</t>
  </si>
  <si>
    <t>Job Title</t>
  </si>
  <si>
    <t>Hourly Wage</t>
  </si>
  <si>
    <t>Total Number of Volunteers</t>
  </si>
  <si>
    <t>Estimate The Number of Total Volunteer Hours Per Week</t>
  </si>
  <si>
    <t>Name of Person Completing Report</t>
  </si>
  <si>
    <t>Title</t>
  </si>
  <si>
    <t>Date</t>
  </si>
  <si>
    <t>445 NORTH MAIN STREET</t>
  </si>
  <si>
    <t>PO BOX 207</t>
  </si>
  <si>
    <t>BROWN</t>
  </si>
  <si>
    <t>402-387-2032</t>
  </si>
  <si>
    <t>CPLS</t>
  </si>
  <si>
    <t>Y</t>
  </si>
  <si>
    <t>CI</t>
  </si>
  <si>
    <t>SO</t>
  </si>
  <si>
    <t>PL1</t>
  </si>
  <si>
    <t>ME</t>
  </si>
  <si>
    <t>N/A</t>
  </si>
  <si>
    <t>Used book sale, garage sale, bingo, craft fair, noodles fundraiser, memorials, game night</t>
  </si>
  <si>
    <t>N</t>
  </si>
  <si>
    <t>CT - Count</t>
  </si>
  <si>
    <t>Some Patron Types</t>
  </si>
  <si>
    <t>Windstream</t>
  </si>
  <si>
    <t>Cable</t>
  </si>
  <si>
    <t>ES - Estimate</t>
  </si>
  <si>
    <t>100.0 Mbps - 1 Gbps</t>
  </si>
  <si>
    <t>Ainsworth Public Library</t>
  </si>
  <si>
    <t>AINSWORTH</t>
  </si>
  <si>
    <t>n/a</t>
  </si>
  <si>
    <t>Brown</t>
  </si>
  <si>
    <t>Rent, Interlibrary Loan Fee, Sales Tax, Copies, Book Sales, Fines, Misc., Library Foundation</t>
  </si>
  <si>
    <t>People living outside of Brown County</t>
  </si>
  <si>
    <t>Cake Pans, Puzzles, Puppets, Games</t>
  </si>
  <si>
    <t>Headphones, Microfilm, Legos, Newspapers, Makerspace Equipment</t>
  </si>
  <si>
    <t>ALL</t>
  </si>
  <si>
    <t>Atriuum  Book Systems</t>
  </si>
  <si>
    <t>None</t>
  </si>
  <si>
    <t>Three River Communications</t>
  </si>
  <si>
    <t>Fiber Optic</t>
  </si>
  <si>
    <t>Deep Freeze</t>
  </si>
  <si>
    <t>Heat Press, Cricut, Mug Press, Button Machine,</t>
  </si>
  <si>
    <t>Director</t>
  </si>
  <si>
    <t>Gail Irwin</t>
  </si>
  <si>
    <t>Library Director</t>
  </si>
  <si>
    <t>Albion Public Library</t>
  </si>
  <si>
    <t>437 SOUTH 3RD STREET</t>
  </si>
  <si>
    <t>ALBION</t>
  </si>
  <si>
    <t>BOONE</t>
  </si>
  <si>
    <t>402-395-2021</t>
  </si>
  <si>
    <t>TRLS</t>
  </si>
  <si>
    <t>Cake Pans</t>
  </si>
  <si>
    <t>NA</t>
  </si>
  <si>
    <t>Follett</t>
  </si>
  <si>
    <t>Vyve</t>
  </si>
  <si>
    <t>Staci Wright</t>
  </si>
  <si>
    <t>Hoesch Memorial Library</t>
  </si>
  <si>
    <t>1119 SECOND STREET</t>
  </si>
  <si>
    <t>PO BOX 438</t>
  </si>
  <si>
    <t>ALMA</t>
  </si>
  <si>
    <t>HARLAN</t>
  </si>
  <si>
    <t>308-928-2600</t>
  </si>
  <si>
    <t>Fines &amp; Fees, Generations Column, Porter Trust Fund, Book Sale, Donations</t>
  </si>
  <si>
    <t>Games &amp; Toys</t>
  </si>
  <si>
    <t>KOHA/Pioneer-Bywatersolutions.com</t>
  </si>
  <si>
    <t>Open DNS</t>
  </si>
  <si>
    <t>Pinpoint</t>
  </si>
  <si>
    <t>Legos, Magnetic Tiles, Board/Card Games</t>
  </si>
  <si>
    <t>Jennifer Roethke</t>
  </si>
  <si>
    <t>Ansley Township Library</t>
  </si>
  <si>
    <t>619 MAIN STREET</t>
  </si>
  <si>
    <t>PO BOX 96</t>
  </si>
  <si>
    <t>ANSLEY</t>
  </si>
  <si>
    <t>CUSTER</t>
  </si>
  <si>
    <t>(308) 880-0694</t>
  </si>
  <si>
    <t>PL2</t>
  </si>
  <si>
    <t>Arapahoe Public Library</t>
  </si>
  <si>
    <t>306 NEBRASKA AVENUE</t>
  </si>
  <si>
    <t>PO BOX 598</t>
  </si>
  <si>
    <t>ARAPAHOE</t>
  </si>
  <si>
    <t>FURNAS</t>
  </si>
  <si>
    <t>(308) 962-7806</t>
  </si>
  <si>
    <t>Donations, fines, book sales, Arapahoe Public Library, USAC, Foundation grant match</t>
  </si>
  <si>
    <t>Kits</t>
  </si>
  <si>
    <t>Children&amp;apos;s toys</t>
  </si>
  <si>
    <t>Some Material Types</t>
  </si>
  <si>
    <t>KOHA</t>
  </si>
  <si>
    <t>Plume</t>
  </si>
  <si>
    <t>ATC</t>
  </si>
  <si>
    <t>Lego Club / Crafts</t>
  </si>
  <si>
    <t>Jennifer Einspahr</t>
  </si>
  <si>
    <t>Arcadia Township Library</t>
  </si>
  <si>
    <t>100 SOUTH REYNOLDS</t>
  </si>
  <si>
    <t>PO BOX 355</t>
  </si>
  <si>
    <t>ARCADIA</t>
  </si>
  <si>
    <t>VALLEY</t>
  </si>
  <si>
    <t>308-789-6346</t>
  </si>
  <si>
    <t>August, 2026</t>
  </si>
  <si>
    <t>CD2</t>
  </si>
  <si>
    <t>Arcadia</t>
  </si>
  <si>
    <t>Local grant</t>
  </si>
  <si>
    <t>Magazines</t>
  </si>
  <si>
    <t>NONE</t>
  </si>
  <si>
    <t>Net Nanny</t>
  </si>
  <si>
    <t>Hamilton</t>
  </si>
  <si>
    <t>DSL</t>
  </si>
  <si>
    <t>24.1 Mbps - 50.0 Mbps</t>
  </si>
  <si>
    <t>Librarian</t>
  </si>
  <si>
    <t>Terri Pierson</t>
  </si>
  <si>
    <t>librarian</t>
  </si>
  <si>
    <t>Arlington Public Library</t>
  </si>
  <si>
    <t>410 WEST ELM STREET</t>
  </si>
  <si>
    <t>PO BOX 39</t>
  </si>
  <si>
    <t>ARLINGTON</t>
  </si>
  <si>
    <t>WASHINGTON</t>
  </si>
  <si>
    <t>(402) 478-4545</t>
  </si>
  <si>
    <t>Washington</t>
  </si>
  <si>
    <t>DONATIONS</t>
  </si>
  <si>
    <t>GAMES, LIT KITS</t>
  </si>
  <si>
    <t>Biblionix Apollo</t>
  </si>
  <si>
    <t>Fastwyre</t>
  </si>
  <si>
    <t>Julie Jones</t>
  </si>
  <si>
    <t>Arthur County Library</t>
  </si>
  <si>
    <t>205 FIR STREET</t>
  </si>
  <si>
    <t>P. O. BOX 146</t>
  </si>
  <si>
    <t>ARTHUR</t>
  </si>
  <si>
    <t>(308) 764-2219</t>
  </si>
  <si>
    <t>WLS</t>
  </si>
  <si>
    <t>CO</t>
  </si>
  <si>
    <t>CO1</t>
  </si>
  <si>
    <t>Arthur</t>
  </si>
  <si>
    <t>Biblionix</t>
  </si>
  <si>
    <t>Consolidated</t>
  </si>
  <si>
    <t>50.1 Mbps - 100.0 Mbps</t>
  </si>
  <si>
    <t>Vicki Morrell</t>
  </si>
  <si>
    <t>Ashland Public Library</t>
  </si>
  <si>
    <t>1324 SILVER STREET</t>
  </si>
  <si>
    <t>ASHLAND</t>
  </si>
  <si>
    <t>SAUNDERS</t>
  </si>
  <si>
    <t>(402) 521-2012</t>
  </si>
  <si>
    <t>SELS</t>
  </si>
  <si>
    <t>Those living outside the school district</t>
  </si>
  <si>
    <t>cakepans, puzzles, daycare bags</t>
  </si>
  <si>
    <t>Headphones, microfilm, reference books</t>
  </si>
  <si>
    <t>sonicwall and Cisco AKA Unbrel</t>
  </si>
  <si>
    <t>Allo</t>
  </si>
  <si>
    <t>Button makers, Cricut Maker, Heat Press</t>
  </si>
  <si>
    <t>Tanya McVay</t>
  </si>
  <si>
    <t>Atkinson Public Library</t>
  </si>
  <si>
    <t>210 WEST STATE STREET</t>
  </si>
  <si>
    <t>PO BOX 938</t>
  </si>
  <si>
    <t>ATKINSON</t>
  </si>
  <si>
    <t>HOLT</t>
  </si>
  <si>
    <t>(402) 925-2855</t>
  </si>
  <si>
    <t>Services, interest</t>
  </si>
  <si>
    <t>Genealogy</t>
  </si>
  <si>
    <t>microfilm</t>
  </si>
  <si>
    <t>Koha</t>
  </si>
  <si>
    <t>DNS filter and Deep Freeze</t>
  </si>
  <si>
    <t>Great Plains</t>
  </si>
  <si>
    <t>Over 1 Gbps</t>
  </si>
  <si>
    <t>Judy Hagan</t>
  </si>
  <si>
    <t>Auburn Memorial Library</t>
  </si>
  <si>
    <t>1810 COURTHOUSE AVENUE</t>
  </si>
  <si>
    <t>AUBURN</t>
  </si>
  <si>
    <t>NEMAHA</t>
  </si>
  <si>
    <t>(402) 274-4023</t>
  </si>
  <si>
    <t>Fines,Fees,Copies,Misc</t>
  </si>
  <si>
    <t>Out of county</t>
  </si>
  <si>
    <t>Puzzles, ckpans, activity bags, headphone</t>
  </si>
  <si>
    <t>Microfilm</t>
  </si>
  <si>
    <t>Follett Destiny</t>
  </si>
  <si>
    <t>Clean Slate</t>
  </si>
  <si>
    <t>Plotter Printer</t>
  </si>
  <si>
    <t>Heather Koeneke</t>
  </si>
  <si>
    <t>Alice M Farr Memorial Library</t>
  </si>
  <si>
    <t>1603 L STREET</t>
  </si>
  <si>
    <t>AURORA</t>
  </si>
  <si>
    <t>HAMILTON</t>
  </si>
  <si>
    <t>402-694-2272</t>
  </si>
  <si>
    <t>Collection of Sales Tax, fines, printing,</t>
  </si>
  <si>
    <t>fines printing nonresident cards replacement books</t>
  </si>
  <si>
    <t>Anyone living outside of the city limits</t>
  </si>
  <si>
    <t>DNS Filter</t>
  </si>
  <si>
    <t>Hamilton Telecommunications</t>
  </si>
  <si>
    <t>Laurel Marlatt</t>
  </si>
  <si>
    <t>Axtell Public Library</t>
  </si>
  <si>
    <t>305 NORTH MAIN STREET</t>
  </si>
  <si>
    <t>P.O. BOX 65</t>
  </si>
  <si>
    <t>AXTELL</t>
  </si>
  <si>
    <t>KEARNEY</t>
  </si>
  <si>
    <t>(308) 743-2592</t>
  </si>
  <si>
    <t>Kearney County</t>
  </si>
  <si>
    <t>First State Bank, Kearney County Health Service, Coffee and Donuts Donations, Cookbook Sales, Brad Lundeen Memorial, GWYL</t>
  </si>
  <si>
    <t>Puzzles</t>
  </si>
  <si>
    <t>koha</t>
  </si>
  <si>
    <t>deep freeze</t>
  </si>
  <si>
    <t>spectrum</t>
  </si>
  <si>
    <t>board games, puzzles, craft center, legos, croceting, perler beads</t>
  </si>
  <si>
    <t>Tara Schneider</t>
  </si>
  <si>
    <t>Bancroft Public Library</t>
  </si>
  <si>
    <t>103 E. POPLAR</t>
  </si>
  <si>
    <t>PO BOX 67</t>
  </si>
  <si>
    <t>BANCROFT</t>
  </si>
  <si>
    <t>CUMING</t>
  </si>
  <si>
    <t>(402) 648-3350</t>
  </si>
  <si>
    <t>Cuming</t>
  </si>
  <si>
    <t>Dinklage, E-rate</t>
  </si>
  <si>
    <t>games, telescope</t>
  </si>
  <si>
    <t>Legos; they are not in the catalog</t>
  </si>
  <si>
    <t>Bancroft-Rosalie School</t>
  </si>
  <si>
    <t>Great Plains Communications</t>
  </si>
  <si>
    <t>Data 443 Ransomware Recovery Manager</t>
  </si>
  <si>
    <t>Puzzles, Legos, Telescope</t>
  </si>
  <si>
    <t>JoDee Flock</t>
  </si>
  <si>
    <t>Bartley Public Library</t>
  </si>
  <si>
    <t>421 LEMON STREET</t>
  </si>
  <si>
    <t>PO BOX 194</t>
  </si>
  <si>
    <t>BARTLEY</t>
  </si>
  <si>
    <t>RED WILLOW</t>
  </si>
  <si>
    <t>(308) 692-3313</t>
  </si>
  <si>
    <t>projector reels of local events</t>
  </si>
  <si>
    <t>headphones, microfilm reels, laptop computers, local school albums</t>
  </si>
  <si>
    <t>ATC Communications</t>
  </si>
  <si>
    <t>Ellen Teter</t>
  </si>
  <si>
    <t>Rock County Public Library</t>
  </si>
  <si>
    <t>201 EAST BERTHA</t>
  </si>
  <si>
    <t>PO BOX 465</t>
  </si>
  <si>
    <t>BASSETT</t>
  </si>
  <si>
    <t>ROCK</t>
  </si>
  <si>
    <t>(402) 684-3800</t>
  </si>
  <si>
    <t>Rock</t>
  </si>
  <si>
    <t>Fines and fees, donations to the foundation account</t>
  </si>
  <si>
    <t>Cake Pans, Makerspace and Games</t>
  </si>
  <si>
    <t>2 ipads, 4 sets of headphones, 1 laptop, 2 laminators, 1 projector</t>
  </si>
  <si>
    <t>Alexandria</t>
  </si>
  <si>
    <t>Fastwyre Broadband</t>
  </si>
  <si>
    <t>Button maker, laminator and projectors</t>
  </si>
  <si>
    <t>Macey Lackaff</t>
  </si>
  <si>
    <t>Lied Battle Creek Public Library</t>
  </si>
  <si>
    <t>100 S. 4TH STREET</t>
  </si>
  <si>
    <t>PO BOX D</t>
  </si>
  <si>
    <t>BATTLE CREEK</t>
  </si>
  <si>
    <t>MADISON</t>
  </si>
  <si>
    <t>(402) 675-6934</t>
  </si>
  <si>
    <t>Cart Pickup</t>
  </si>
  <si>
    <t>Madison</t>
  </si>
  <si>
    <t>Book Sale, Candy Sale, Donations/Memorials, Elkorn Rural Public Power District Grant</t>
  </si>
  <si>
    <t>Puzzles, cake pans, board games, hotspot</t>
  </si>
  <si>
    <t>none</t>
  </si>
  <si>
    <t>Hot Spots</t>
  </si>
  <si>
    <t>Attrium Book Systems</t>
  </si>
  <si>
    <t>DNSFilter</t>
  </si>
  <si>
    <t>Sparklight</t>
  </si>
  <si>
    <t>Accucut</t>
  </si>
  <si>
    <t>Brandon Hemberger</t>
  </si>
  <si>
    <t>Bayard Public Library</t>
  </si>
  <si>
    <t>509 AVENUE A</t>
  </si>
  <si>
    <t>P. O. BOX B</t>
  </si>
  <si>
    <t>BAYARD</t>
  </si>
  <si>
    <t>MORRILL</t>
  </si>
  <si>
    <t>(308) 586-1144</t>
  </si>
  <si>
    <t>cyber sitter</t>
  </si>
  <si>
    <t>OPTK</t>
  </si>
  <si>
    <t>Becky Henkel</t>
  </si>
  <si>
    <t>Beatrice Public Library</t>
  </si>
  <si>
    <t>100 NORTH 16TH STREET</t>
  </si>
  <si>
    <t>BEATRICE</t>
  </si>
  <si>
    <t>GAGE</t>
  </si>
  <si>
    <t>(402) 223-3584</t>
  </si>
  <si>
    <t>Gage</t>
  </si>
  <si>
    <t>Book sales, makerspace, donation, Foundation</t>
  </si>
  <si>
    <t>out of county household</t>
  </si>
  <si>
    <t>microfilm 38, headphones 2, games/puzzles 30, laptops 18</t>
  </si>
  <si>
    <t>Network Nebraska</t>
  </si>
  <si>
    <t>Network Nebraska/Diode</t>
  </si>
  <si>
    <t>Centurion Smart Shield</t>
  </si>
  <si>
    <t>Joanne Neemann</t>
  </si>
  <si>
    <t>Beaver City Public Library</t>
  </si>
  <si>
    <t>408 10TH STREET</t>
  </si>
  <si>
    <t>PO BOX 431</t>
  </si>
  <si>
    <t>BEAVER CITY</t>
  </si>
  <si>
    <t>(308) 268-4115</t>
  </si>
  <si>
    <t>DeepFreeze</t>
  </si>
  <si>
    <t>Area Wireless</t>
  </si>
  <si>
    <t>Legos</t>
  </si>
  <si>
    <t>Cecelia Loganbill</t>
  </si>
  <si>
    <t>Beaver Crossing Community Library</t>
  </si>
  <si>
    <t>721 DIMERY AVENUE</t>
  </si>
  <si>
    <t>BEAVER CROSSING</t>
  </si>
  <si>
    <t>SEWARD</t>
  </si>
  <si>
    <t>Library Trust</t>
  </si>
  <si>
    <t>high school year books, local history books, recipe books</t>
  </si>
  <si>
    <t>Rise Broadband</t>
  </si>
  <si>
    <t>volunteer</t>
  </si>
  <si>
    <t>Marilyn Bechtel</t>
  </si>
  <si>
    <t>We do not have a director.  I am co-treasurer.</t>
  </si>
  <si>
    <t>Karlen Memorial Library</t>
  </si>
  <si>
    <t>815 3RD STREET</t>
  </si>
  <si>
    <t>PO BOX 248</t>
  </si>
  <si>
    <t>BEEMER</t>
  </si>
  <si>
    <t>402-528-3476</t>
  </si>
  <si>
    <t>Memorials &amp; Donations, Copy, Print, Fax, Fines, Sly Flourish After School Grant</t>
  </si>
  <si>
    <t>Sports Equipment</t>
  </si>
  <si>
    <t>Gaming Items</t>
  </si>
  <si>
    <t>Skywave</t>
  </si>
  <si>
    <t>Laminator</t>
  </si>
  <si>
    <t>Stephanie Payton</t>
  </si>
  <si>
    <t>Bellevue Public Library</t>
  </si>
  <si>
    <t>2206 LONGO DR, SUITE 100</t>
  </si>
  <si>
    <t>BELLEVUE</t>
  </si>
  <si>
    <t>SARPY</t>
  </si>
  <si>
    <t>402-293-3157</t>
  </si>
  <si>
    <t>Friends of the Bellevue PL, Bellevue Library Foundation, Nebraska State Historical Society Foundation, Nebraska Arts Council</t>
  </si>
  <si>
    <t>Nonresidents (with exceptions)</t>
  </si>
  <si>
    <t>Admin leave up to 80 hours.</t>
  </si>
  <si>
    <t>Special collections</t>
  </si>
  <si>
    <t>SirsiDynix Symphony</t>
  </si>
  <si>
    <t>Zscaler</t>
  </si>
  <si>
    <t>Cox Business Solutions</t>
  </si>
  <si>
    <t>Julie Dinville</t>
  </si>
  <si>
    <t>Bennington Public Library</t>
  </si>
  <si>
    <t>11401 N 156th St</t>
  </si>
  <si>
    <t>BENNINGTON</t>
  </si>
  <si>
    <t>DOUGLAS</t>
  </si>
  <si>
    <t>(402) 238-2201</t>
  </si>
  <si>
    <t>CO3</t>
  </si>
  <si>
    <t>Curbside Pickup by request.</t>
  </si>
  <si>
    <t>Douglas</t>
  </si>
  <si>
    <t>Non DC resident, copier/printer/fax, material replacement, Conference Room Rental, donations, grants</t>
  </si>
  <si>
    <t>Non Douglas County Residents</t>
  </si>
  <si>
    <t>Kits, Cake Pans</t>
  </si>
  <si>
    <t>Pioneer Koha</t>
  </si>
  <si>
    <t>UniFi CyberSecure</t>
  </si>
  <si>
    <t>Cox</t>
  </si>
  <si>
    <t>Lisa Flaxbeard</t>
  </si>
  <si>
    <t>Blair Public Library &amp; Technology Center</t>
  </si>
  <si>
    <t>2233 CIVIC DR</t>
  </si>
  <si>
    <t>BLAIR</t>
  </si>
  <si>
    <t>(402) 426-3617</t>
  </si>
  <si>
    <t>The county or the patron</t>
  </si>
  <si>
    <t>Cake pans, puzzles, park equipement</t>
  </si>
  <si>
    <t>Headphones, Microfilm, Genealogy Reference materials</t>
  </si>
  <si>
    <t>VIPRE</t>
  </si>
  <si>
    <t>Great Plains Communication</t>
  </si>
  <si>
    <t>Wendy Lukert</t>
  </si>
  <si>
    <t>Bloomfield Public Library</t>
  </si>
  <si>
    <t>121 SOUTH BROADWAY</t>
  </si>
  <si>
    <t>PO BOX 548</t>
  </si>
  <si>
    <t>BLOOMFIELD</t>
  </si>
  <si>
    <t>KNOX</t>
  </si>
  <si>
    <t>(402) 373-4588</t>
  </si>
  <si>
    <t>Donations</t>
  </si>
  <si>
    <t>puzzles, cakes pans, cricuit, legos</t>
  </si>
  <si>
    <t>Smart Shield</t>
  </si>
  <si>
    <t>Connecting Point</t>
  </si>
  <si>
    <t>Satellite Broadband</t>
  </si>
  <si>
    <t>Remote Reboot X</t>
  </si>
  <si>
    <t>Jennifer Lauck</t>
  </si>
  <si>
    <t>Blue Hill Public Library</t>
  </si>
  <si>
    <t>317 WEST GAGE STREET</t>
  </si>
  <si>
    <t>PO BOX 278</t>
  </si>
  <si>
    <t>BLUE HILL</t>
  </si>
  <si>
    <t>WEBSTER</t>
  </si>
  <si>
    <t>(402) 756-2701</t>
  </si>
  <si>
    <t>Patrons living outside city limits</t>
  </si>
  <si>
    <t>cake pans, lego kits, robotic kits</t>
  </si>
  <si>
    <t>Laser cutter, Heat press, vinyl cutter, microfilm viewer and printer</t>
  </si>
  <si>
    <t>KOHA-Pioneer</t>
  </si>
  <si>
    <t>Glenwood</t>
  </si>
  <si>
    <t>Robin Olsen</t>
  </si>
  <si>
    <t>Bridgeport Public Library</t>
  </si>
  <si>
    <t>722 MAIN STREET</t>
  </si>
  <si>
    <t>PO BOX 940</t>
  </si>
  <si>
    <t>BRIDGEPORT</t>
  </si>
  <si>
    <t>(308) 262-0326</t>
  </si>
  <si>
    <t>blanket raffle, craft show concessions, memorials</t>
  </si>
  <si>
    <t>HSA, Paid Holiday</t>
  </si>
  <si>
    <t>STEM packs, literacy backpacks</t>
  </si>
  <si>
    <t>switch console and controllers, switch games, D&amp;D Source books, Cthulhu source books</t>
  </si>
  <si>
    <t>Biblionix/Apollo</t>
  </si>
  <si>
    <t>Qustodio</t>
  </si>
  <si>
    <t>Optk</t>
  </si>
  <si>
    <t>Heat Press, Cricut, buttonmaker, laminator</t>
  </si>
  <si>
    <t>Melissa Butler</t>
  </si>
  <si>
    <t>Broadwater Public Library</t>
  </si>
  <si>
    <t>251 N STARR ST</t>
  </si>
  <si>
    <t>P. O. BOX 91</t>
  </si>
  <si>
    <t>BROADWATER</t>
  </si>
  <si>
    <t>308-489-0199</t>
  </si>
  <si>
    <t>puzzles, think pad, keyboard, headphones</t>
  </si>
  <si>
    <t>Nintendo Switch, Nintendo games, Ruku, Heat press, cup press, Cricut machine, sublimation printer</t>
  </si>
  <si>
    <t>Libib</t>
  </si>
  <si>
    <t>DNS</t>
  </si>
  <si>
    <t>Vista Beam</t>
  </si>
  <si>
    <t>Rachelle Eversole</t>
  </si>
  <si>
    <t>Broken Bow Public Library</t>
  </si>
  <si>
    <t>626 SOUTH D STREET</t>
  </si>
  <si>
    <t>BROKEN BOW</t>
  </si>
  <si>
    <t>308-872-2927</t>
  </si>
  <si>
    <t>Fines, Fees</t>
  </si>
  <si>
    <t>discovery packs, makerspace, steam kits, games</t>
  </si>
  <si>
    <t>Megan Svoboda</t>
  </si>
  <si>
    <t>Bruning Public Library</t>
  </si>
  <si>
    <t>117 MAIN STREET</t>
  </si>
  <si>
    <t>PO BOX 250</t>
  </si>
  <si>
    <t>BRUNING</t>
  </si>
  <si>
    <t>THAYER</t>
  </si>
  <si>
    <t>(402) 353-4610</t>
  </si>
  <si>
    <t>Norris PPD Grant, Donations</t>
  </si>
  <si>
    <t>count of county</t>
  </si>
  <si>
    <t>STEM kits and games</t>
  </si>
  <si>
    <t>ONYX deskset video magnifier &amp; reference books (non-checkout)</t>
  </si>
  <si>
    <t>Sarah Krehnke</t>
  </si>
  <si>
    <t>Garfield County Library</t>
  </si>
  <si>
    <t>217 G STREET</t>
  </si>
  <si>
    <t>PO BOX 307</t>
  </si>
  <si>
    <t>BURWELL</t>
  </si>
  <si>
    <t>GARFIELD</t>
  </si>
  <si>
    <t>(308) 346-4711</t>
  </si>
  <si>
    <t>Garfield</t>
  </si>
  <si>
    <t>Non-residents of Garfield County</t>
  </si>
  <si>
    <t>cake pans</t>
  </si>
  <si>
    <t>Bound editions of the Burwell Tribune from the beginning of publication through 2023</t>
  </si>
  <si>
    <t>Kathy Brownell</t>
  </si>
  <si>
    <t>Byron Public Library</t>
  </si>
  <si>
    <t>119 KANSAS AVE.</t>
  </si>
  <si>
    <t>PO BOX 91</t>
  </si>
  <si>
    <t>BYRON</t>
  </si>
  <si>
    <t>(402) 236-8752</t>
  </si>
  <si>
    <t>Nigel Sprouse Memorial Library</t>
  </si>
  <si>
    <t>102 EAST KIMBALL</t>
  </si>
  <si>
    <t>PO BOX 277</t>
  </si>
  <si>
    <t>CALLAWAY</t>
  </si>
  <si>
    <t>(308) 836-2610</t>
  </si>
  <si>
    <t>Delight, Ryno, Elim, Triumph, Grant, Custer</t>
  </si>
  <si>
    <t>Donations, Grants, Recycling</t>
  </si>
  <si>
    <t>Cake Pans, puzzles, folding tables &amp; chairs</t>
  </si>
  <si>
    <t>Resource Mate Essential Plus</t>
  </si>
  <si>
    <t>Computer for the visually impaired.</t>
  </si>
  <si>
    <t>Amber Harrison</t>
  </si>
  <si>
    <t>Secretary/Treasurer</t>
  </si>
  <si>
    <t>Butler Memorial Library</t>
  </si>
  <si>
    <t>621 PENN</t>
  </si>
  <si>
    <t>PO BOX 448</t>
  </si>
  <si>
    <t>CAMBRIDGE</t>
  </si>
  <si>
    <t>(308) 697-3836</t>
  </si>
  <si>
    <t>BML Foundation</t>
  </si>
  <si>
    <t>out of town patrons</t>
  </si>
  <si>
    <t>na</t>
  </si>
  <si>
    <t>Projector, sound system, sublimation printer</t>
  </si>
  <si>
    <t>Maria Downer</t>
  </si>
  <si>
    <t>Lied Carroll Public Library</t>
  </si>
  <si>
    <t>506 MAIN STREET</t>
  </si>
  <si>
    <t>PO BOX 215</t>
  </si>
  <si>
    <t>CARROLL</t>
  </si>
  <si>
    <t>WAYNE</t>
  </si>
  <si>
    <t>(402) 369-0531</t>
  </si>
  <si>
    <t>Cedar Rapids Public Library</t>
  </si>
  <si>
    <t>423 WEST MAIN STREET</t>
  </si>
  <si>
    <t>PO BOX 344</t>
  </si>
  <si>
    <t>CEDAR RAPIDS</t>
  </si>
  <si>
    <t>(308) 358-0603</t>
  </si>
  <si>
    <t>Cedar Rapids</t>
  </si>
  <si>
    <t>Boone</t>
  </si>
  <si>
    <t>cake pans, mint molds, puzzles, games, Electronic Video Magnifier</t>
  </si>
  <si>
    <t>Year books, Stuffed animals, puppets, toys, crayons, markers, Legos and table, head phones, desk top computer, speaker,</t>
  </si>
  <si>
    <t>net nanny</t>
  </si>
  <si>
    <t>vyve</t>
  </si>
  <si>
    <t>Casey Dodds</t>
  </si>
  <si>
    <t>Central City Public Library</t>
  </si>
  <si>
    <t>1604 15TH AVENUE</t>
  </si>
  <si>
    <t>CENTRAL CITY</t>
  </si>
  <si>
    <t>MERRICK</t>
  </si>
  <si>
    <t>(308) 946-2512</t>
  </si>
  <si>
    <t>Central City Senior Center Pickup</t>
  </si>
  <si>
    <t>Merrick</t>
  </si>
  <si>
    <t>Interlibrary Loan, Grants Library Trust Account, Miscellanaeous Income, Book Sales Library Trust Account, Book Sales, Library Trust Account, Donations, Library Trust Account, Miscellaneous Income Library Trust Account, Makerspace Income Library Trust Account, Investment Income, Class Fees Library Trust Account, Book Sales, Non-Resident Card Fees</t>
  </si>
  <si>
    <t>out-of county residents</t>
  </si>
  <si>
    <t>Employee Wellness</t>
  </si>
  <si>
    <t>Cake Pans, Equipment</t>
  </si>
  <si>
    <t>Microfilms</t>
  </si>
  <si>
    <t>Apollo</t>
  </si>
  <si>
    <t>Hamilton.net</t>
  </si>
  <si>
    <t>Sara Lee</t>
  </si>
  <si>
    <t>Ceresco Community Library</t>
  </si>
  <si>
    <t>425 SOUTH 2ND STREET</t>
  </si>
  <si>
    <t>PO BOX 158</t>
  </si>
  <si>
    <t>CERESCO</t>
  </si>
  <si>
    <t>(402) 665-2112</t>
  </si>
  <si>
    <t>Prints, Book Sale</t>
  </si>
  <si>
    <t>Patrons outside of Ceresco</t>
  </si>
  <si>
    <t>Puzzles, Board Games, Video Games</t>
  </si>
  <si>
    <t>OpenDNS</t>
  </si>
  <si>
    <t>Next Link</t>
  </si>
  <si>
    <t>Reboot Restore Rx</t>
  </si>
  <si>
    <t>Domonique Harris</t>
  </si>
  <si>
    <t>Chadron Public Library</t>
  </si>
  <si>
    <t>507 BORDEAUX STREET</t>
  </si>
  <si>
    <t>CHADRON</t>
  </si>
  <si>
    <t>DAWES</t>
  </si>
  <si>
    <t>(308) 432-0531</t>
  </si>
  <si>
    <t>No longer providing homebound</t>
  </si>
  <si>
    <t>Friends of the Library, Donors</t>
  </si>
  <si>
    <t>NASA Backpacks, Nasa Coding Materials, Board Games</t>
  </si>
  <si>
    <t>Engraver, paper press, wood burning tools</t>
  </si>
  <si>
    <t>Sonic Wal</t>
  </si>
  <si>
    <t>ESET</t>
  </si>
  <si>
    <t>Rossella Tesch</t>
  </si>
  <si>
    <t>Chappell Memorial Library &amp; Art Gallery</t>
  </si>
  <si>
    <t>289 BABCOCK AVENUE</t>
  </si>
  <si>
    <t>CHAPPELL</t>
  </si>
  <si>
    <t>DEUEL</t>
  </si>
  <si>
    <t>308-874-2626</t>
  </si>
  <si>
    <t>Book sales $75, donations $700</t>
  </si>
  <si>
    <t>sewing machines</t>
  </si>
  <si>
    <t>Norton 360</t>
  </si>
  <si>
    <t>Stephanie Behrends</t>
  </si>
  <si>
    <t>Clarks Public Library</t>
  </si>
  <si>
    <t>101 WEST AMITY STREET</t>
  </si>
  <si>
    <t>PO BOX 223</t>
  </si>
  <si>
    <t>CLARKS</t>
  </si>
  <si>
    <t>(308) 548-2864</t>
  </si>
  <si>
    <t>headphones, wireless mice, Clarks Chronical newspaper</t>
  </si>
  <si>
    <t>Avast</t>
  </si>
  <si>
    <t>NNTC</t>
  </si>
  <si>
    <t>Barbee Sweet</t>
  </si>
  <si>
    <t>Clarkson Public Library</t>
  </si>
  <si>
    <t>318 PINE STREET</t>
  </si>
  <si>
    <t>PO BOX 17</t>
  </si>
  <si>
    <t>CLARKSON</t>
  </si>
  <si>
    <t>COLFAX</t>
  </si>
  <si>
    <t>402-892-3235</t>
  </si>
  <si>
    <t>Colfax</t>
  </si>
  <si>
    <t>Cornhusker PPD, Colfax County Visitors Promotion, fees for services</t>
  </si>
  <si>
    <t>non colfax county</t>
  </si>
  <si>
    <t>7 paid vacation days</t>
  </si>
  <si>
    <t>SmartShield</t>
  </si>
  <si>
    <t>Stealth Broadband</t>
  </si>
  <si>
    <t>Kristi Dinslage</t>
  </si>
  <si>
    <t>Clay Center Public Library</t>
  </si>
  <si>
    <t>117 WEST EDGAR STREET</t>
  </si>
  <si>
    <t>CLAY CENTER</t>
  </si>
  <si>
    <t>CLAY</t>
  </si>
  <si>
    <t>(402) 762-3861</t>
  </si>
  <si>
    <t>CD1</t>
  </si>
  <si>
    <t>Library Book Sale</t>
  </si>
  <si>
    <t>Outside of the city limits</t>
  </si>
  <si>
    <t>Toys, and Puzzles</t>
  </si>
  <si>
    <t>Old History Books and School Annuals</t>
  </si>
  <si>
    <t>Follett/Destiny</t>
  </si>
  <si>
    <t>Covenant Eyes</t>
  </si>
  <si>
    <t>Deep Freeze on Windows</t>
  </si>
  <si>
    <t>Sharon Smith</t>
  </si>
  <si>
    <t>Clearwater Public Library</t>
  </si>
  <si>
    <t>626 MAIN STREET</t>
  </si>
  <si>
    <t>PO BOX 172</t>
  </si>
  <si>
    <t>CLEARWATER</t>
  </si>
  <si>
    <t>ANTELOPE</t>
  </si>
  <si>
    <t>(402) 485-2034</t>
  </si>
  <si>
    <t>I took books to and from a local daycare every two weeks</t>
  </si>
  <si>
    <t>Antelope</t>
  </si>
  <si>
    <t>activity learning centers</t>
  </si>
  <si>
    <t>Clean Browser</t>
  </si>
  <si>
    <t>library director</t>
  </si>
  <si>
    <t>Chelsea Silbernagel</t>
  </si>
  <si>
    <t>Columbus Public Library</t>
  </si>
  <si>
    <t>2500 14TH STREET, SUITE 2</t>
  </si>
  <si>
    <t>COLUMBUS</t>
  </si>
  <si>
    <t>PLATTE</t>
  </si>
  <si>
    <t>402-564-7116</t>
  </si>
  <si>
    <t>Fines and penalties, Makerspace fees, program reimbursements, merchandise sales, copy machine fees, reference fees, ILL fees, library cards, donations, fund raisers, auction proceeds, Columbus Library Foundation</t>
  </si>
  <si>
    <t>Resident, employee, student outside LSA</t>
  </si>
  <si>
    <t>Projector, STEM kits, video games, robotic cats, Cricuts, laptops</t>
  </si>
  <si>
    <t>Headphones, microfilm, electronic video magnifier, external hard drive, floppy disk drive, external CD drive</t>
  </si>
  <si>
    <t>Projector</t>
  </si>
  <si>
    <t>Sirsi-Dynix</t>
  </si>
  <si>
    <t>Cisco Firepower</t>
  </si>
  <si>
    <t>Jeri Kay Hopkins</t>
  </si>
  <si>
    <t>Wilson Public Library</t>
  </si>
  <si>
    <t>910 MERIDIAN</t>
  </si>
  <si>
    <t>COZAD</t>
  </si>
  <si>
    <t>DAWSON</t>
  </si>
  <si>
    <t>(308) 784-2019</t>
  </si>
  <si>
    <t>Cozad Library Foundation, Charitable Fund of Cozad, UNL Biodiversity Grant, Library Fees/Donations</t>
  </si>
  <si>
    <t>Wellness Center stipend</t>
  </si>
  <si>
    <t>cakepans puppets discoverpakcs genealogy items STEM games back serial issues</t>
  </si>
  <si>
    <t>projector, smart tv, bose, owl, accuct dies, screen, webcams, dvd player, cricket, typewriter, microfilms &amp; reader overh</t>
  </si>
  <si>
    <t>Cozad Telephone</t>
  </si>
  <si>
    <t>Data 443</t>
  </si>
  <si>
    <t>Digital microscope and telescopes</t>
  </si>
  <si>
    <t>Laurie Yocom</t>
  </si>
  <si>
    <t>Crawford Public Library</t>
  </si>
  <si>
    <t>601 SECOND STREET</t>
  </si>
  <si>
    <t>CRAWFORD</t>
  </si>
  <si>
    <t>(308) 665-1780</t>
  </si>
  <si>
    <t>Print Services, Library Fines, Friends Contributions</t>
  </si>
  <si>
    <t>Onyx Deskset HD Portable Magnifier (T 40668), puzzle exchange shelf</t>
  </si>
  <si>
    <t>Mobius Communications</t>
  </si>
  <si>
    <t>Head Librarian</t>
  </si>
  <si>
    <t>Creighton Public Library</t>
  </si>
  <si>
    <t>701 STATE STREET</t>
  </si>
  <si>
    <t>CREIGHTON</t>
  </si>
  <si>
    <t>(402) 358-5115</t>
  </si>
  <si>
    <t>We deliver books to 2 daycares every week.</t>
  </si>
  <si>
    <t>Knox</t>
  </si>
  <si>
    <t>Games and Puzzles</t>
  </si>
  <si>
    <t>headphones, Nintendo Switch, Overhead projector</t>
  </si>
  <si>
    <t>Spectrum/Book Systems</t>
  </si>
  <si>
    <t>Lisa Macke</t>
  </si>
  <si>
    <t>Crete Public Library</t>
  </si>
  <si>
    <t>1515 FOREST AVENUE</t>
  </si>
  <si>
    <t>CRETE</t>
  </si>
  <si>
    <t>SALINE</t>
  </si>
  <si>
    <t>(402) 826-3809</t>
  </si>
  <si>
    <t>Friends of the Crete Library</t>
  </si>
  <si>
    <t>Video Games, Library of Things, Board Games</t>
  </si>
  <si>
    <t>Headphones, Phone Chargers</t>
  </si>
  <si>
    <t>Kinetic</t>
  </si>
  <si>
    <t>Jessica Wilkinson</t>
  </si>
  <si>
    <t>Eastern Township Library</t>
  </si>
  <si>
    <t>206 WEST MAIN STREET</t>
  </si>
  <si>
    <t>PO BOX 455</t>
  </si>
  <si>
    <t>CROFTON</t>
  </si>
  <si>
    <t>(402) 388-4915</t>
  </si>
  <si>
    <t>Culbertson Public Library</t>
  </si>
  <si>
    <t>612 WYOMING STREET</t>
  </si>
  <si>
    <t>PO BOX 327</t>
  </si>
  <si>
    <t>CULBERTSON</t>
  </si>
  <si>
    <t>HITCHCOCK</t>
  </si>
  <si>
    <t>(308) 278-2135</t>
  </si>
  <si>
    <t>Hitchcock</t>
  </si>
  <si>
    <t>Fines, copies, book sales, and donations</t>
  </si>
  <si>
    <t>Non-resident</t>
  </si>
  <si>
    <t>5 headphones</t>
  </si>
  <si>
    <t>Library Thing</t>
  </si>
  <si>
    <t>Great Plains Comm</t>
  </si>
  <si>
    <t>Deborah Dack</t>
  </si>
  <si>
    <t>Klyte Burt Memorial Library</t>
  </si>
  <si>
    <t>316 CENTER AVENUE</t>
  </si>
  <si>
    <t>PO BOX 29</t>
  </si>
  <si>
    <t>CURTIS</t>
  </si>
  <si>
    <t>FRONTIER</t>
  </si>
  <si>
    <t>(308) 367-4148</t>
  </si>
  <si>
    <t>Book Sale, Donations, fines, copies</t>
  </si>
  <si>
    <t>7 paid holidays</t>
  </si>
  <si>
    <t>7 sets of headphones</t>
  </si>
  <si>
    <t>Consolidated Communications</t>
  </si>
  <si>
    <t>Keva planks</t>
  </si>
  <si>
    <t>Waneta Storm</t>
  </si>
  <si>
    <t>Dakota City Public Library</t>
  </si>
  <si>
    <t>1710 BROADWAY</t>
  </si>
  <si>
    <t>P O BOX 482</t>
  </si>
  <si>
    <t>DAKOTA CITY</t>
  </si>
  <si>
    <t>DAKOTA</t>
  </si>
  <si>
    <t>(402) 987-3778</t>
  </si>
  <si>
    <t>Homebound/curbside as needed or requested    Little Free Library/Bookwalk</t>
  </si>
  <si>
    <t>Dakota</t>
  </si>
  <si>
    <t>in lieu of taxes</t>
  </si>
  <si>
    <t>out of county</t>
  </si>
  <si>
    <t>funeral leave/holidays</t>
  </si>
  <si>
    <t>board games</t>
  </si>
  <si>
    <t>Kathy Schable</t>
  </si>
  <si>
    <t>Davenport Public Library</t>
  </si>
  <si>
    <t>109 NORTH MAPLE AVENUE</t>
  </si>
  <si>
    <t>PO BOX 236</t>
  </si>
  <si>
    <t>DAVENPORT</t>
  </si>
  <si>
    <t>(402) 364-2147</t>
  </si>
  <si>
    <t>Thrivent, Fire dept,</t>
  </si>
  <si>
    <t>Sharon Littrel</t>
  </si>
  <si>
    <t>Daykin Public Library</t>
  </si>
  <si>
    <t>201 MARY AVENUE</t>
  </si>
  <si>
    <t>DAYKIN</t>
  </si>
  <si>
    <t>JEFFERSON</t>
  </si>
  <si>
    <t>(402) 446-7295</t>
  </si>
  <si>
    <t>Jennifer Reinke Public Library</t>
  </si>
  <si>
    <t>311 EAST PEARL AVENUE</t>
  </si>
  <si>
    <t>PO BOX 520</t>
  </si>
  <si>
    <t>DESHLER</t>
  </si>
  <si>
    <t>(402) 365-4107</t>
  </si>
  <si>
    <t>copies, book sale, photo kiosk, fines, donations, rental</t>
  </si>
  <si>
    <t>Non Deshler residents</t>
  </si>
  <si>
    <t>newspapers, puzzles and games</t>
  </si>
  <si>
    <t>microfilm, photo kiosk</t>
  </si>
  <si>
    <t>Apollo Biblionix</t>
  </si>
  <si>
    <t>Janell Stengel</t>
  </si>
  <si>
    <t>John Rogers Memorial Library</t>
  </si>
  <si>
    <t>703 2ND STREET</t>
  </si>
  <si>
    <t>DODGE</t>
  </si>
  <si>
    <t>402-693-2512</t>
  </si>
  <si>
    <t>Games</t>
  </si>
  <si>
    <t>Apollo/Biblionix</t>
  </si>
  <si>
    <t>Jennifer Praest</t>
  </si>
  <si>
    <t>Dorchester Public Library</t>
  </si>
  <si>
    <t>6TH &amp; WASHINGTON</t>
  </si>
  <si>
    <t>PO BOX 268</t>
  </si>
  <si>
    <t>DORCHESTER</t>
  </si>
  <si>
    <t>Elgin Public Library</t>
  </si>
  <si>
    <t>503 SOUTH SECOND STREET</t>
  </si>
  <si>
    <t>PO BOX 240</t>
  </si>
  <si>
    <t>ELGIN</t>
  </si>
  <si>
    <t>(402) 843-2460</t>
  </si>
  <si>
    <t>Thrivent, Donations, Book fines</t>
  </si>
  <si>
    <t>Puzzles, games. cricut, legos, headphones, audio cables for Playaways</t>
  </si>
  <si>
    <t>laptop, iPad, Nex Playground</t>
  </si>
  <si>
    <t>Windows Security and Norton</t>
  </si>
  <si>
    <t>Osmo Genius Kits</t>
  </si>
  <si>
    <t>Co-Directors</t>
  </si>
  <si>
    <t>Dianne Gunderson and Barb Bode</t>
  </si>
  <si>
    <t>Elm Creek Public Library</t>
  </si>
  <si>
    <t>241 NORTH TYLER STREET</t>
  </si>
  <si>
    <t>PO BOX 489</t>
  </si>
  <si>
    <t>ELM CREEK</t>
  </si>
  <si>
    <t>BUFFALO</t>
  </si>
  <si>
    <t>(308) 856-4394</t>
  </si>
  <si>
    <t>Municipal Equalization</t>
  </si>
  <si>
    <t>Printing, book sales</t>
  </si>
  <si>
    <t>puzzles/board games</t>
  </si>
  <si>
    <t>libib</t>
  </si>
  <si>
    <t>great plains communication</t>
  </si>
  <si>
    <t>head librarian</t>
  </si>
  <si>
    <t>Jane Walker</t>
  </si>
  <si>
    <t>Elmwood Public Library</t>
  </si>
  <si>
    <t>124 WEST D STREET</t>
  </si>
  <si>
    <t>PO BOX 283</t>
  </si>
  <si>
    <t>ELMWOOD</t>
  </si>
  <si>
    <t>CASS</t>
  </si>
  <si>
    <t>(402) 994-4125</t>
  </si>
  <si>
    <t>Patrons outside village limits</t>
  </si>
  <si>
    <t>Cake pans, wattage tester, telescope</t>
  </si>
  <si>
    <t>iPad, headphones, audio splitter, school supplies</t>
  </si>
  <si>
    <t>Future Technologies</t>
  </si>
  <si>
    <t>Other - Fixed Wireless (Microwave)</t>
  </si>
  <si>
    <t>Anne Pope</t>
  </si>
  <si>
    <t>Elwood Public Library</t>
  </si>
  <si>
    <t>306 CALVERT ST</t>
  </si>
  <si>
    <t>ELWOOD</t>
  </si>
  <si>
    <t>GOSPER</t>
  </si>
  <si>
    <t>(308) 785-8155</t>
  </si>
  <si>
    <t>Gosper</t>
  </si>
  <si>
    <t>Donations, book sales</t>
  </si>
  <si>
    <t>Jane Hilton</t>
  </si>
  <si>
    <t>Emerson Public Library</t>
  </si>
  <si>
    <t>205 WEST 3RD</t>
  </si>
  <si>
    <t>PO BOX 160</t>
  </si>
  <si>
    <t>EMERSON</t>
  </si>
  <si>
    <t>DIXON</t>
  </si>
  <si>
    <t>(402) 695-2449</t>
  </si>
  <si>
    <t>Dixon, Thurston, Dakota</t>
  </si>
  <si>
    <t>book sales, fines, copies, faxes, donations, northeast public power</t>
  </si>
  <si>
    <t>microfilm; one ONYX video magnifier; microfilm; headphones</t>
  </si>
  <si>
    <t>LaVaille Reifenrath</t>
  </si>
  <si>
    <t>Eustis Public Library</t>
  </si>
  <si>
    <t>108 NORTH MORTON STREET</t>
  </si>
  <si>
    <t>PO BOX 68</t>
  </si>
  <si>
    <t>EUSTIS</t>
  </si>
  <si>
    <t>(308) 486-2651</t>
  </si>
  <si>
    <t>Fundraisers</t>
  </si>
  <si>
    <t>Resource Mate</t>
  </si>
  <si>
    <t>18.1 Mbps - 24.0 Mbps</t>
  </si>
  <si>
    <t>Cathryn Rupe</t>
  </si>
  <si>
    <t>Exeter Public Library</t>
  </si>
  <si>
    <t>202 SOUTH EXETER AVENUE</t>
  </si>
  <si>
    <t>EXETER</t>
  </si>
  <si>
    <t>FILLMORE</t>
  </si>
  <si>
    <t>402-266-3031</t>
  </si>
  <si>
    <t>Community Grant</t>
  </si>
  <si>
    <t>DNSfilter</t>
  </si>
  <si>
    <t>1.51 Mbps - 3.0 Mbps</t>
  </si>
  <si>
    <t>Cindy Markowski</t>
  </si>
  <si>
    <t>Fairbury Public Library</t>
  </si>
  <si>
    <t>601 7TH STREET</t>
  </si>
  <si>
    <t>FAIRBURY</t>
  </si>
  <si>
    <t>(402) 729-2843</t>
  </si>
  <si>
    <t>FPL Foundation, Charges for services</t>
  </si>
  <si>
    <t>Non-city residents</t>
  </si>
  <si>
    <t>Cakepans, Puzzles, STEAM kits, Electronics</t>
  </si>
  <si>
    <t>microfilm, seeds</t>
  </si>
  <si>
    <t>NGPFBlocker</t>
  </si>
  <si>
    <t>Citizen Science Kits</t>
  </si>
  <si>
    <t>Debbie Aden</t>
  </si>
  <si>
    <t>Fairfield Public Library</t>
  </si>
  <si>
    <t>412 NORTH D STREET</t>
  </si>
  <si>
    <t>FAIRFIELD</t>
  </si>
  <si>
    <t>(402) 726-2220</t>
  </si>
  <si>
    <t>outside dropbox for return books</t>
  </si>
  <si>
    <t>Friends of the Library, Donations</t>
  </si>
  <si>
    <t>puzzles (28), games (42 ), coffee pots (2) , drink cooler(1), projector (1) &amp; screen (1), presentation boards (2)</t>
  </si>
  <si>
    <t>tv monitor &amp; VCR\CD player, laptops, headphones, Onyx deskset &amp; remote</t>
  </si>
  <si>
    <t>LibraryThing</t>
  </si>
  <si>
    <t>12.1 Mbps - 18.0 Mbps</t>
  </si>
  <si>
    <t>Sonnie Otto</t>
  </si>
  <si>
    <t>Fairmont Public Library</t>
  </si>
  <si>
    <t>600 F STREET</t>
  </si>
  <si>
    <t>P O Box 428</t>
  </si>
  <si>
    <t>FAIRMONT</t>
  </si>
  <si>
    <t>402-268-6081</t>
  </si>
  <si>
    <t>Tous Foundation</t>
  </si>
  <si>
    <t>Anyone outside of city limits</t>
  </si>
  <si>
    <t>Puzzles, puppets, cake pans</t>
  </si>
  <si>
    <t>Microfilm/Games</t>
  </si>
  <si>
    <t>Games/Paper Crafts/Cricut/Sewing</t>
  </si>
  <si>
    <t>Stephanie Chambers</t>
  </si>
  <si>
    <t>Falls City Library &amp; Arts Center</t>
  </si>
  <si>
    <t>1400 STONE STREET</t>
  </si>
  <si>
    <t>FALLS CITY</t>
  </si>
  <si>
    <t>RICHARDSON</t>
  </si>
  <si>
    <t>(402) 245-2913</t>
  </si>
  <si>
    <t>monthly delivery to two care centers in town</t>
  </si>
  <si>
    <t>Non residents</t>
  </si>
  <si>
    <t>games, puzzles, cake pans, STEM bags</t>
  </si>
  <si>
    <t>wii, games, puzzles, microfilm, headphones, computers, bike locks</t>
  </si>
  <si>
    <t>Meraki Enhanced Security Firewall</t>
  </si>
  <si>
    <t>Southeast Nebraska Communications</t>
  </si>
  <si>
    <t>Allie McCann</t>
  </si>
  <si>
    <t>Farnam Public Library</t>
  </si>
  <si>
    <t>310 MAIN STREET</t>
  </si>
  <si>
    <t>POST OFFICE BOX 8</t>
  </si>
  <si>
    <t>FARNAM</t>
  </si>
  <si>
    <t>(308) 569-2318</t>
  </si>
  <si>
    <t>Franklin Public Library</t>
  </si>
  <si>
    <t>1502 P STREET</t>
  </si>
  <si>
    <t>FRANKLIN</t>
  </si>
  <si>
    <t>(308) 425-3162</t>
  </si>
  <si>
    <t>Households outside city</t>
  </si>
  <si>
    <t>Vision &amp; Dental</t>
  </si>
  <si>
    <t>Cake Pans &amp; Puzzles</t>
  </si>
  <si>
    <t>Koha - Pioneer Consortium</t>
  </si>
  <si>
    <t>Amanda Shelton</t>
  </si>
  <si>
    <t>Keene Memorial Library</t>
  </si>
  <si>
    <t>1030 NORTH BROAD STREET</t>
  </si>
  <si>
    <t>FREMONT</t>
  </si>
  <si>
    <t>(402) 727-2694</t>
  </si>
  <si>
    <t>Outreach visits to the local low-income housing apartment complexes</t>
  </si>
  <si>
    <t>anyone outside the Fremont City Limits</t>
  </si>
  <si>
    <t>microfilm, launchpads</t>
  </si>
  <si>
    <t>SirsiDynix Horizon</t>
  </si>
  <si>
    <t>Fortinet</t>
  </si>
  <si>
    <t>Laura England-Biggs</t>
  </si>
  <si>
    <t>Gilbert Public Library</t>
  </si>
  <si>
    <t>628 SECOND STREET</t>
  </si>
  <si>
    <t>FRIEND</t>
  </si>
  <si>
    <t>(402) 947-5081</t>
  </si>
  <si>
    <t>Fullerton Public Library</t>
  </si>
  <si>
    <t>903 BROADWAY</t>
  </si>
  <si>
    <t>PO BOX 578</t>
  </si>
  <si>
    <t>FULLERTON</t>
  </si>
  <si>
    <t>NANCE</t>
  </si>
  <si>
    <t>308-536-2382</t>
  </si>
  <si>
    <t>large print circulates to local assisted living facilities and nursing home, we do a book exchange with another library in our county to circulate large print titles</t>
  </si>
  <si>
    <t>Nance</t>
  </si>
  <si>
    <t>Margaret Russell Trust</t>
  </si>
  <si>
    <t>anyone residing out of Nance County</t>
  </si>
  <si>
    <t>cake pans, cookie cutters, board games, puzzles</t>
  </si>
  <si>
    <t>Sublimation Printer, Heat Press, Oven, Die Cuts, Button Maker</t>
  </si>
  <si>
    <t>Lacey Bittner</t>
  </si>
  <si>
    <t>Geneva Public Library</t>
  </si>
  <si>
    <t>1043 G STREET</t>
  </si>
  <si>
    <t>GENEVA</t>
  </si>
  <si>
    <t>402-759-3416</t>
  </si>
  <si>
    <t>Chelsea Township, Geneva Township, Madison Township, Stanton Township</t>
  </si>
  <si>
    <t>Fines, fees, faxing, nonresident fees, general donations, Library Foundation, City miscellaneous.</t>
  </si>
  <si>
    <t>Residents outside the city limits except paid townships.</t>
  </si>
  <si>
    <t>Cake pans, Games, and Library of Things</t>
  </si>
  <si>
    <t>Genealogy Collection and Yearbook Collection</t>
  </si>
  <si>
    <t>Deep Freeze by Faronics</t>
  </si>
  <si>
    <t>Heat press, small (8.5 x 11) laminator, coil and wire-o binding machines.</t>
  </si>
  <si>
    <t>Sarah Johnson</t>
  </si>
  <si>
    <t>Genoa Public Library</t>
  </si>
  <si>
    <t>421 WILLARD AVENUE</t>
  </si>
  <si>
    <t>PO BOX 99</t>
  </si>
  <si>
    <t>GENOA</t>
  </si>
  <si>
    <t>(402) 993-2943</t>
  </si>
  <si>
    <t>donations, fundraisers</t>
  </si>
  <si>
    <t>Makerspace items, science kits, board games</t>
  </si>
  <si>
    <t>Switch controllers</t>
  </si>
  <si>
    <t>Data443</t>
  </si>
  <si>
    <t>Drone, 3D pens</t>
  </si>
  <si>
    <t>Kimberly Ellenwood</t>
  </si>
  <si>
    <t>Gering Public Library</t>
  </si>
  <si>
    <t>1055 P STREET</t>
  </si>
  <si>
    <t>GERING</t>
  </si>
  <si>
    <t>SCOTTS BLUFF</t>
  </si>
  <si>
    <t>(308) 436-7433</t>
  </si>
  <si>
    <t>Donations, awards, grants, cash receipts</t>
  </si>
  <si>
    <t>EAP</t>
  </si>
  <si>
    <t>Cake pans, Backpacks, kits, games, electronic equipment</t>
  </si>
  <si>
    <t>Headphones, microfilm, laptop, OWL conferencing equipment, rotating educational toys, BEAM projection system, games</t>
  </si>
  <si>
    <t>BEAM projection game system, crikut, heat press, binding machine, button maker</t>
  </si>
  <si>
    <t>Christie Clarke</t>
  </si>
  <si>
    <t>Gordon City Library</t>
  </si>
  <si>
    <t>101 WEST 5TH STREET</t>
  </si>
  <si>
    <t>GORDON</t>
  </si>
  <si>
    <t>SHERIDAN</t>
  </si>
  <si>
    <t>308-282-1198</t>
  </si>
  <si>
    <t>*Services are provided on a case-by-case basis as we are small enough to work with each patron and meet their needs.</t>
  </si>
  <si>
    <t>Sheridan</t>
  </si>
  <si>
    <t>Board games</t>
  </si>
  <si>
    <t>SmartShield (Data 443)</t>
  </si>
  <si>
    <t>Cricut heat press and mug press</t>
  </si>
  <si>
    <t>Rachael Price</t>
  </si>
  <si>
    <t>Gothenburg Public Library</t>
  </si>
  <si>
    <t>1104 LAKE AVENUE</t>
  </si>
  <si>
    <t>GOTHENBURG</t>
  </si>
  <si>
    <t>308-537-2591</t>
  </si>
  <si>
    <t>Assisted Living Deliver</t>
  </si>
  <si>
    <t>Services, Donations Memorials</t>
  </si>
  <si>
    <t>YMCA Membership (Partial coverage)</t>
  </si>
  <si>
    <t>cake pans, puppets, vertical files</t>
  </si>
  <si>
    <t>Spectrum</t>
  </si>
  <si>
    <t>Accu-Cut Machine</t>
  </si>
  <si>
    <t>Hannah Ballmer</t>
  </si>
  <si>
    <t>Grand Island Public Library</t>
  </si>
  <si>
    <t>1124 W. 2ND ST.</t>
  </si>
  <si>
    <t>GRAND ISLAND</t>
  </si>
  <si>
    <t>HALL</t>
  </si>
  <si>
    <t>(308) 385-5333</t>
  </si>
  <si>
    <t>Hall</t>
  </si>
  <si>
    <t>Library Foundation</t>
  </si>
  <si>
    <t>Residents outside of Hall County</t>
  </si>
  <si>
    <t>TASC, HRA, VEBA</t>
  </si>
  <si>
    <t>Kits, Microfilm, Etc</t>
  </si>
  <si>
    <t>Microfilm, LH, Geneological, etc</t>
  </si>
  <si>
    <t>Library Solution</t>
  </si>
  <si>
    <t>ContentKeeper</t>
  </si>
  <si>
    <t>Snap Circuits, Sublimation, Button Maker, Spiral Binding</t>
  </si>
  <si>
    <t>Celine D. Swan</t>
  </si>
  <si>
    <t>Hastings Memorial Library</t>
  </si>
  <si>
    <t>505 CENTRAL AVENUE</t>
  </si>
  <si>
    <t>PO BOX 786</t>
  </si>
  <si>
    <t>GRANT</t>
  </si>
  <si>
    <t>PERKINS</t>
  </si>
  <si>
    <t>(308) 352-4894</t>
  </si>
  <si>
    <t>Perkins</t>
  </si>
  <si>
    <t>Fines and Fees, Interest Income, Memorials and Donations, Miscellaneous Revenue, Sales, Sales Tax Collection Fee</t>
  </si>
  <si>
    <t>Out of County Residents</t>
  </si>
  <si>
    <t>Koha ByWater Solutions</t>
  </si>
  <si>
    <t>Button Maker, Laminator, Cricut Vinyl Cutter, Heat Press, Mug Heat Press, Sublimation Ink Printer,</t>
  </si>
  <si>
    <t>23..02</t>
  </si>
  <si>
    <t>Robin Quinn</t>
  </si>
  <si>
    <t>Greenwood Public Library</t>
  </si>
  <si>
    <t>P. O. BOX 29</t>
  </si>
  <si>
    <t>GREENWOOD</t>
  </si>
  <si>
    <t>(402) 789-2301</t>
  </si>
  <si>
    <t>Outside Drop Box</t>
  </si>
  <si>
    <t>Oculus VR, Xbox Series X, Cricut, 3D Printer, Tablet, Computer,</t>
  </si>
  <si>
    <t>Cloudflare 1.1.1.1 For Families</t>
  </si>
  <si>
    <t>Unity Segra</t>
  </si>
  <si>
    <t>Theresa Tvrdy</t>
  </si>
  <si>
    <t>Gretna Public Library</t>
  </si>
  <si>
    <t>736 SOUTH STREET</t>
  </si>
  <si>
    <t>GRETNA</t>
  </si>
  <si>
    <t>(402) 332-4480</t>
  </si>
  <si>
    <t>Early 2027</t>
  </si>
  <si>
    <t>MO</t>
  </si>
  <si>
    <t>Book Sale, Donations, Grants</t>
  </si>
  <si>
    <t>Households outside legal City Limits</t>
  </si>
  <si>
    <t>3 paid personal days, tuition reimbursement</t>
  </si>
  <si>
    <t>Library of Things</t>
  </si>
  <si>
    <t>Microfilm, headphones, newspapers, over-sized bound periodicals</t>
  </si>
  <si>
    <t>Biblionix- Apollo</t>
  </si>
  <si>
    <t>Webroot Endpoint</t>
  </si>
  <si>
    <t>ALLO</t>
  </si>
  <si>
    <t>Reboot Restore</t>
  </si>
  <si>
    <t>Krissy Reed</t>
  </si>
  <si>
    <t>Auld-Doudna Public Library</t>
  </si>
  <si>
    <t>155 WEST GRANT</t>
  </si>
  <si>
    <t>BOX 126</t>
  </si>
  <si>
    <t>GUIDE ROCK</t>
  </si>
  <si>
    <t>(402) 257-4015</t>
  </si>
  <si>
    <t>Donations, Interest earned</t>
  </si>
  <si>
    <t>2 headphones, 2 DVD players</t>
  </si>
  <si>
    <t>Handy Library Manager</t>
  </si>
  <si>
    <t>Still none</t>
  </si>
  <si>
    <t>Arlene Wiley</t>
  </si>
  <si>
    <t>Hartington Public Library</t>
  </si>
  <si>
    <t>106 SOUTH BROADWAY</t>
  </si>
  <si>
    <t>P.O. BOX 458</t>
  </si>
  <si>
    <t>HARTINGTON</t>
  </si>
  <si>
    <t>CEDAR</t>
  </si>
  <si>
    <t>(402) 254-6245</t>
  </si>
  <si>
    <t>Cedar</t>
  </si>
  <si>
    <t>Out of County</t>
  </si>
  <si>
    <t>ipads and headphones</t>
  </si>
  <si>
    <t>DNS filter provided by the NLC</t>
  </si>
  <si>
    <t>Hartelco</t>
  </si>
  <si>
    <t>Tami Anderson</t>
  </si>
  <si>
    <t>Harvard Public Library</t>
  </si>
  <si>
    <t>309 NORTH CLAY AVENUE</t>
  </si>
  <si>
    <t>PO BOX 130</t>
  </si>
  <si>
    <t>HARVARD</t>
  </si>
  <si>
    <t>(402) 772-7201</t>
  </si>
  <si>
    <t>Hastings Public Library</t>
  </si>
  <si>
    <t>314 N DENVER AV</t>
  </si>
  <si>
    <t>PO BOX 849</t>
  </si>
  <si>
    <t>HASTINGS</t>
  </si>
  <si>
    <t>ADAMS</t>
  </si>
  <si>
    <t>(402) 461-2346</t>
  </si>
  <si>
    <t>Adams</t>
  </si>
  <si>
    <t>Humanities Nebraska, Nebraska Arts Council, Nebraska State Historical Society, Hastings Library Foundation &amp; Donations</t>
  </si>
  <si>
    <t>Residents Outside of Adams County</t>
  </si>
  <si>
    <t>baskets &amp; bike locks</t>
  </si>
  <si>
    <t>access cards, microfilm, &amp; newspapers</t>
  </si>
  <si>
    <t>Watchguard</t>
  </si>
  <si>
    <t>button maker, book binder, heat press, &amp; microfilm reader.</t>
  </si>
  <si>
    <t>Kelly Reisig</t>
  </si>
  <si>
    <t>Cravath Memorial Library</t>
  </si>
  <si>
    <t>243 NORTH MAIN</t>
  </si>
  <si>
    <t>PO BOX 309</t>
  </si>
  <si>
    <t>HAY SPRINGS</t>
  </si>
  <si>
    <t>(308) 638-4541</t>
  </si>
  <si>
    <t>headphones</t>
  </si>
  <si>
    <t>AVG Integrated Security</t>
  </si>
  <si>
    <t>6.1 Mbps - 12.0 Mbps</t>
  </si>
  <si>
    <t>AVG Internet Security/Windows Security</t>
  </si>
  <si>
    <t>Julie Rasmussen</t>
  </si>
  <si>
    <t>Hayes Center Public Library</t>
  </si>
  <si>
    <t>407 TROTH STREET</t>
  </si>
  <si>
    <t>PO BOX 174</t>
  </si>
  <si>
    <t>HAYES CENTER</t>
  </si>
  <si>
    <t>HAYES</t>
  </si>
  <si>
    <t>(308) 286-3411</t>
  </si>
  <si>
    <t>Donations, fines, fees</t>
  </si>
  <si>
    <t>puzzles</t>
  </si>
  <si>
    <t>Deb Lawson</t>
  </si>
  <si>
    <t>Hebron Secrest Library</t>
  </si>
  <si>
    <t>146 NORTH 4TH STREET</t>
  </si>
  <si>
    <t>PO BOX 125</t>
  </si>
  <si>
    <t>HEBRON</t>
  </si>
  <si>
    <t>402-768-6701</t>
  </si>
  <si>
    <t>Delivery to the Assisted Living and to local childcare facilities</t>
  </si>
  <si>
    <t>Book Sale, Donations, faxes, and copies</t>
  </si>
  <si>
    <t>Anyone without a Hebron address</t>
  </si>
  <si>
    <t>Stem kits, puzzles, games</t>
  </si>
  <si>
    <t>Headphones</t>
  </si>
  <si>
    <t>Glenwood Communications</t>
  </si>
  <si>
    <t>Kelly Spellman</t>
  </si>
  <si>
    <t>Hemingford Public Library</t>
  </si>
  <si>
    <t>812 BOX BUTTE AVENUE</t>
  </si>
  <si>
    <t>P. O. BOX 6</t>
  </si>
  <si>
    <t>HEMINGFORD</t>
  </si>
  <si>
    <t>BOX BUTTE</t>
  </si>
  <si>
    <t>(308) 487-3454</t>
  </si>
  <si>
    <t>NO</t>
  </si>
  <si>
    <t>Mission Store Grant, NE Historical Society Grant, Donations, Copies, Memorials, Fines</t>
  </si>
  <si>
    <t>out of zip code area</t>
  </si>
  <si>
    <t>roaster, cake pans, crock pot, sewing machine, Cake decor., Punch bowls, Bubble machine, Salad bowls, platers</t>
  </si>
  <si>
    <t>artifacts</t>
  </si>
  <si>
    <t>Mobius</t>
  </si>
  <si>
    <t>die cut, photo scanner, button maker, projector</t>
  </si>
  <si>
    <t>Cynthia Trickler</t>
  </si>
  <si>
    <t>Public Library Director</t>
  </si>
  <si>
    <t>Hildreth Public Library</t>
  </si>
  <si>
    <t>248 COMMERICAL AVENUE</t>
  </si>
  <si>
    <t>PO BOX 112</t>
  </si>
  <si>
    <t>HILDRETH</t>
  </si>
  <si>
    <t>(308) 938-3008</t>
  </si>
  <si>
    <t>Memorials, Donations, Interest Savings, Interest CDs</t>
  </si>
  <si>
    <t>STEAM Kits, puzzles</t>
  </si>
  <si>
    <t>Amber Harms</t>
  </si>
  <si>
    <t>Holdrege Area Public Library</t>
  </si>
  <si>
    <t>604 EAST AVENUE</t>
  </si>
  <si>
    <t>HOLDREGE</t>
  </si>
  <si>
    <t>PHELPS</t>
  </si>
  <si>
    <t>(308) 995-6556</t>
  </si>
  <si>
    <t>No, we do not offer any of these things.</t>
  </si>
  <si>
    <t>Phelps County</t>
  </si>
  <si>
    <t>Cake Pans, Video Games, Toys, Equipment</t>
  </si>
  <si>
    <t>Microfilm, headphones, mousepads, trackball mouse for physically impaired, video console controllers</t>
  </si>
  <si>
    <t>WatchGuard Firebox</t>
  </si>
  <si>
    <t>Comb Binding, Button Maker, Laminator</t>
  </si>
  <si>
    <t>Sierra Burrows</t>
  </si>
  <si>
    <t>Howells Public Library</t>
  </si>
  <si>
    <t>130 NORTH 3RD STREET</t>
  </si>
  <si>
    <t>PO BOX 337</t>
  </si>
  <si>
    <t>HOWELLS</t>
  </si>
  <si>
    <t>402-986-1210</t>
  </si>
  <si>
    <t>Dec. 2026</t>
  </si>
  <si>
    <t>We will deliver (in town) upon patron request.</t>
  </si>
  <si>
    <t>Howells</t>
  </si>
  <si>
    <t>Lincoln Community Foundation, Howells Library Foundation</t>
  </si>
  <si>
    <t>cake pans, puzzles, games</t>
  </si>
  <si>
    <t>High school year books, history books about Howells and surrounding communities, headphones</t>
  </si>
  <si>
    <t>Library World</t>
  </si>
  <si>
    <t>Stealth</t>
  </si>
  <si>
    <t>Mary Jo Kampschnieder</t>
  </si>
  <si>
    <t>library Director</t>
  </si>
  <si>
    <t>Bruun Memorial Library</t>
  </si>
  <si>
    <t>730 3RD STREET</t>
  </si>
  <si>
    <t>PO BOX 368</t>
  </si>
  <si>
    <t>HUMBOLDT</t>
  </si>
  <si>
    <t>402-862-2914</t>
  </si>
  <si>
    <t>Non-Resident cards, Fines, Fees, Copies</t>
  </si>
  <si>
    <t>Puzzles, cake pans, games</t>
  </si>
  <si>
    <t>Microfilm, newspapers, school annuals</t>
  </si>
  <si>
    <t>Jorene Herr</t>
  </si>
  <si>
    <t>Library director</t>
  </si>
  <si>
    <t>Humphrey Public Library</t>
  </si>
  <si>
    <t>307 MAIN STREET</t>
  </si>
  <si>
    <t>PO BOX 266</t>
  </si>
  <si>
    <t>HUMPHREY</t>
  </si>
  <si>
    <t>(402) 923-0957</t>
  </si>
  <si>
    <t>Book sale, Fines &amp; Fees</t>
  </si>
  <si>
    <t>Michele Hastreiter</t>
  </si>
  <si>
    <t>Grant County Library</t>
  </si>
  <si>
    <t>105 E HARRISON ST.</t>
  </si>
  <si>
    <t>PO BOX 328</t>
  </si>
  <si>
    <t>HYANNIS</t>
  </si>
  <si>
    <t>(308) 458-2218</t>
  </si>
  <si>
    <t>Grant</t>
  </si>
  <si>
    <t>Brennemann Library Foundation</t>
  </si>
  <si>
    <t>Cake Pans, Puzzles</t>
  </si>
  <si>
    <t>Headphones, Webcams, Speakers</t>
  </si>
  <si>
    <t>Jennifer Holthus</t>
  </si>
  <si>
    <t>Lied Imperial Public Library</t>
  </si>
  <si>
    <t>703 BROADWAY</t>
  </si>
  <si>
    <t>PO BOX 728</t>
  </si>
  <si>
    <t>IMPERIAL</t>
  </si>
  <si>
    <t>CHASE</t>
  </si>
  <si>
    <t>(308) 882-4754</t>
  </si>
  <si>
    <t>Delivery to Senior living facility</t>
  </si>
  <si>
    <t>Chase</t>
  </si>
  <si>
    <t>Copies, fines, fees, donations, interest</t>
  </si>
  <si>
    <t>Cardholders living outside the city property tax authority</t>
  </si>
  <si>
    <t>Disability Insurance</t>
  </si>
  <si>
    <t>Cake pans &amp; deco equipment, pickle ball and tennis sets, jigsaw puzzles.</t>
  </si>
  <si>
    <t>Heat Press, matt cutter, comb binding machine, 2 cricut machines</t>
  </si>
  <si>
    <t>Beth Falla</t>
  </si>
  <si>
    <t>Kearney Public Library</t>
  </si>
  <si>
    <t>2020 FIRST AVENUE</t>
  </si>
  <si>
    <t>(308) 233-3282</t>
  </si>
  <si>
    <t>Buffalo</t>
  </si>
  <si>
    <t>Map &amp; Microfilm</t>
  </si>
  <si>
    <t>SirsiDynix</t>
  </si>
  <si>
    <t>Sonicwall Content</t>
  </si>
  <si>
    <t>Custom</t>
  </si>
  <si>
    <t>Matthew Williams</t>
  </si>
  <si>
    <t>Kimball Public Library</t>
  </si>
  <si>
    <t>208 SOUTH WALNUT</t>
  </si>
  <si>
    <t>KIMBALL</t>
  </si>
  <si>
    <t>(308) 235-4523</t>
  </si>
  <si>
    <t>Kimball</t>
  </si>
  <si>
    <t>fines, fees, donations</t>
  </si>
  <si>
    <t>Gym membership</t>
  </si>
  <si>
    <t>Microfilm, Library of Things, Hot Spots</t>
  </si>
  <si>
    <t>Sonicwall</t>
  </si>
  <si>
    <t>Amber Sweetland</t>
  </si>
  <si>
    <t>Leigh Public Library</t>
  </si>
  <si>
    <t>153 MAIN STREET</t>
  </si>
  <si>
    <t>LEIGH</t>
  </si>
  <si>
    <t>(402) 487-2507</t>
  </si>
  <si>
    <t>Books and history items that are used in house only</t>
  </si>
  <si>
    <t>Kathy Stender</t>
  </si>
  <si>
    <t>Lewellen Public Library</t>
  </si>
  <si>
    <t>208 MAIN STREET</t>
  </si>
  <si>
    <t>PO BOX 104</t>
  </si>
  <si>
    <t>LEWELLEN</t>
  </si>
  <si>
    <t>GARDEN</t>
  </si>
  <si>
    <t>308-778-5428</t>
  </si>
  <si>
    <t>Donation</t>
  </si>
  <si>
    <t>GLENWOOD</t>
  </si>
  <si>
    <t>LIBRARY DIRECTOR</t>
  </si>
  <si>
    <t>Ruth Radke</t>
  </si>
  <si>
    <t>Lexington Public Library</t>
  </si>
  <si>
    <t>907 NORTH WASHINGTON STREET</t>
  </si>
  <si>
    <t>PO BOX 778</t>
  </si>
  <si>
    <t>LEXINGTON</t>
  </si>
  <si>
    <t>(308) 324-2151</t>
  </si>
  <si>
    <t>NEA-Big Read Grant</t>
  </si>
  <si>
    <t>Lexington Community Foundation, Nebraska Arts Council, Friends of the Library</t>
  </si>
  <si>
    <t>Surety Bond for Notary Public</t>
  </si>
  <si>
    <t>cake pans, laptops, projector, puppets</t>
  </si>
  <si>
    <t>mictofilm</t>
  </si>
  <si>
    <t>Auto-Graphics</t>
  </si>
  <si>
    <t>OPTK Networks</t>
  </si>
  <si>
    <t>button maker, heat press, Cricut Joy</t>
  </si>
  <si>
    <t>Jennifer Norton</t>
  </si>
  <si>
    <t>Lincoln City Libraries</t>
  </si>
  <si>
    <t>136 SO. 14TH STREET</t>
  </si>
  <si>
    <t>LINCOLN</t>
  </si>
  <si>
    <t>LANCASTER</t>
  </si>
  <si>
    <t>(402) 441-8500</t>
  </si>
  <si>
    <t>Lancaster</t>
  </si>
  <si>
    <t>Keno, Idle Funds Interest - Library Fund</t>
  </si>
  <si>
    <t>Fines, Fees, Book Sale, Donations</t>
  </si>
  <si>
    <t>Users living outside Lancaster County</t>
  </si>
  <si>
    <t>Music instruments, headphones, video games</t>
  </si>
  <si>
    <t>Microfilm and Microfiche</t>
  </si>
  <si>
    <t>Websence</t>
  </si>
  <si>
    <t>Ryan Wieber</t>
  </si>
  <si>
    <t>Litchfield Public Library</t>
  </si>
  <si>
    <t>102 WEST BUFFORD STREET</t>
  </si>
  <si>
    <t>PO BOX 79</t>
  </si>
  <si>
    <t>LITCHFIELD</t>
  </si>
  <si>
    <t>SHERMAN</t>
  </si>
  <si>
    <t>(308) 446-2285</t>
  </si>
  <si>
    <t>Nancy Fawcett Memorial Library</t>
  </si>
  <si>
    <t>724 OBERFELDER STREET</t>
  </si>
  <si>
    <t>PO BOX 318</t>
  </si>
  <si>
    <t>LODGEPOLE</t>
  </si>
  <si>
    <t>CHEYENNE</t>
  </si>
  <si>
    <t>(308) 483-5714</t>
  </si>
  <si>
    <t>Nebraska Community Foundation, Thomas D. Buckley Trust, Sate of Nebraska, Western Library System, Memorial Event Donations, 2025 Summer Reading Program Donation, Virginia smith Charitable Trust, Puzzle Tourney Fees,</t>
  </si>
  <si>
    <t>Highline</t>
  </si>
  <si>
    <t>Luna Robot</t>
  </si>
  <si>
    <t>Librarian Director</t>
  </si>
  <si>
    <t>Dana Hill</t>
  </si>
  <si>
    <t>Louisville Public Library</t>
  </si>
  <si>
    <t>217 MAIN STREET</t>
  </si>
  <si>
    <t>LOUISVILLE</t>
  </si>
  <si>
    <t>402-234-6265</t>
  </si>
  <si>
    <t>Grants, memorials, donation, faxes, copies, prints interest</t>
  </si>
  <si>
    <t>pans, games, puzzles, activity totes</t>
  </si>
  <si>
    <t>Country Mile Wireless</t>
  </si>
  <si>
    <t>Michelle Daniels</t>
  </si>
  <si>
    <t>Loup City Library</t>
  </si>
  <si>
    <t>800 NORTH 8TH STREET</t>
  </si>
  <si>
    <t>LOUP CITY</t>
  </si>
  <si>
    <t>(308) 745-1589</t>
  </si>
  <si>
    <t>Sherman</t>
  </si>
  <si>
    <t>Loup City Public Schools</t>
  </si>
  <si>
    <t>Citizen Bank Donation, Memorial, Walk2Unlock grant</t>
  </si>
  <si>
    <t>puzzles, cake pans</t>
  </si>
  <si>
    <t>headphones, microfilm, Board Games, Cards</t>
  </si>
  <si>
    <t>OPALS</t>
  </si>
  <si>
    <t>Fortigate and Securely</t>
  </si>
  <si>
    <t>ESU-10</t>
  </si>
  <si>
    <t>Audrey Heil</t>
  </si>
  <si>
    <t>Lyman Public Library</t>
  </si>
  <si>
    <t>313 JEFFERS STREET</t>
  </si>
  <si>
    <t>PO BOX 384</t>
  </si>
  <si>
    <t>LYMAN</t>
  </si>
  <si>
    <t>(308) 787-1366</t>
  </si>
  <si>
    <t>Scotts Bluff County Homemakers, Lyman Betterment Committee</t>
  </si>
  <si>
    <t>Chromebooks</t>
  </si>
  <si>
    <t>Vistabeam</t>
  </si>
  <si>
    <t>Sonja Bonine</t>
  </si>
  <si>
    <t>Lyons Public Library</t>
  </si>
  <si>
    <t>305 MAIN STREET</t>
  </si>
  <si>
    <t>PO BOX 198</t>
  </si>
  <si>
    <t>LYONS</t>
  </si>
  <si>
    <t>BURT</t>
  </si>
  <si>
    <t>(402) 687-2895</t>
  </si>
  <si>
    <t>Burt County</t>
  </si>
  <si>
    <t>Library Endowment, Memorials, Normil Foundation, Room Donations, Hospitality Donations, Fund Raisers</t>
  </si>
  <si>
    <t>Puzzles and Games</t>
  </si>
  <si>
    <t>Lyons High School Yearbooks, Centennial Books for Lyons and other towns in our area, microfilm reader and reels.</t>
  </si>
  <si>
    <t>Router Controlled</t>
  </si>
  <si>
    <t>FastWyre Broadband</t>
  </si>
  <si>
    <t>Michael Heavrin</t>
  </si>
  <si>
    <t>Interim Library Director</t>
  </si>
  <si>
    <t>McCook Public Library</t>
  </si>
  <si>
    <t>802 NORRIS AVENUE</t>
  </si>
  <si>
    <t>MCCOOK</t>
  </si>
  <si>
    <t>(308) 345-1906</t>
  </si>
  <si>
    <t>Jean Day, Donations, Memorials, Foundation, Fidelity Charitable</t>
  </si>
  <si>
    <t>out of city limits</t>
  </si>
  <si>
    <t>cake pans, backpacks with puppets</t>
  </si>
  <si>
    <t>headphones, microfilm, newspapers</t>
  </si>
  <si>
    <t>kits, backpacks, magazines, DVDS</t>
  </si>
  <si>
    <t>Bywater Pioner</t>
  </si>
  <si>
    <t>Jody Crocker</t>
  </si>
  <si>
    <t>Sunshine Township Library</t>
  </si>
  <si>
    <t>417 MAIN STREET</t>
  </si>
  <si>
    <t>PO BOX 12</t>
  </si>
  <si>
    <t>MASON CITY</t>
  </si>
  <si>
    <t>Mead Public Library</t>
  </si>
  <si>
    <t>316 SOUTH VINE</t>
  </si>
  <si>
    <t>POST OFFICE BOX 203</t>
  </si>
  <si>
    <t>MEAD</t>
  </si>
  <si>
    <t>(402) 624-6605</t>
  </si>
  <si>
    <t>Out of Village Limits</t>
  </si>
  <si>
    <t>games and puzzles</t>
  </si>
  <si>
    <t>Parental controls/filter set high</t>
  </si>
  <si>
    <t>Ashley Mixer</t>
  </si>
  <si>
    <t>Meadow Grove Public Library</t>
  </si>
  <si>
    <t>205 MAIN STREET</t>
  </si>
  <si>
    <t>MEADOW GROVE</t>
  </si>
  <si>
    <t>(402) 634-2266</t>
  </si>
  <si>
    <t>Puzzles and rubber stamps</t>
  </si>
  <si>
    <t>Headphones, Legos, card and board games, Cricuts and cartridges, sewing machine, AccuCut machine and dyes, AccuQuilt mac</t>
  </si>
  <si>
    <t>NextLink</t>
  </si>
  <si>
    <t>AccuQuilt machines and sewing machine</t>
  </si>
  <si>
    <t>Heather Suckstorf</t>
  </si>
  <si>
    <t>Brenizer Public Library</t>
  </si>
  <si>
    <t>430 WEST CENTER AVENUE</t>
  </si>
  <si>
    <t>PO BOX 8</t>
  </si>
  <si>
    <t>MERNA</t>
  </si>
  <si>
    <t>(308) 643-2268</t>
  </si>
  <si>
    <t>Kilfoil</t>
  </si>
  <si>
    <t>donations</t>
  </si>
  <si>
    <t>Consolidated Telephone</t>
  </si>
  <si>
    <t>Director/Librarian</t>
  </si>
  <si>
    <t>Vickie Burnett</t>
  </si>
  <si>
    <t>Webermeier Memorial Library</t>
  </si>
  <si>
    <t>617 2ND STREET</t>
  </si>
  <si>
    <t>PO BOX 705</t>
  </si>
  <si>
    <t>MILFORD</t>
  </si>
  <si>
    <t>(402) 761-2937</t>
  </si>
  <si>
    <t>Those outside City Limits</t>
  </si>
  <si>
    <t>Art Work, Board Games, Puzzles</t>
  </si>
  <si>
    <t>OpenDNS Family Shield</t>
  </si>
  <si>
    <t>MX Linux Live Installation</t>
  </si>
  <si>
    <t>George Matzen</t>
  </si>
  <si>
    <t>Minatare Public Library</t>
  </si>
  <si>
    <t>309 MAIN STREET</t>
  </si>
  <si>
    <t>PO BOX 483</t>
  </si>
  <si>
    <t>MINATARE</t>
  </si>
  <si>
    <t>308-439-1061</t>
  </si>
  <si>
    <t>copy fees, donations</t>
  </si>
  <si>
    <t>picture albums and collections, high school yearbooks, scrapbooks,</t>
  </si>
  <si>
    <t>Caryle Covalt</t>
  </si>
  <si>
    <t>Jensen Memorial Library</t>
  </si>
  <si>
    <t>443 NORTH KEARNEY AVENUE</t>
  </si>
  <si>
    <t>P.O. BOX 264</t>
  </si>
  <si>
    <t>MINDEN</t>
  </si>
  <si>
    <t>(308) 832-2648</t>
  </si>
  <si>
    <t>Kearney</t>
  </si>
  <si>
    <t>Cake Pans, STEAM Kits</t>
  </si>
  <si>
    <t>Biblionix-Apollo</t>
  </si>
  <si>
    <t>Janene Hill</t>
  </si>
  <si>
    <t>Mitchell Public Library</t>
  </si>
  <si>
    <t>1449 CENTER AVENUE</t>
  </si>
  <si>
    <t>MITCHELL</t>
  </si>
  <si>
    <t>(308) 623-2222</t>
  </si>
  <si>
    <t>Foundation, Misc.</t>
  </si>
  <si>
    <t>Projectors, Kindles, Screen</t>
  </si>
  <si>
    <t>Headphones, Microfilm, Annuals, photo albums,</t>
  </si>
  <si>
    <t>Maryruth Reed</t>
  </si>
  <si>
    <t>Morrill Public Library</t>
  </si>
  <si>
    <t>119 EAST WEBSTER STREET</t>
  </si>
  <si>
    <t>PO BOX 402</t>
  </si>
  <si>
    <t>(308) 247-2611</t>
  </si>
  <si>
    <t>Cake pans, Puppets, STEM Kits</t>
  </si>
  <si>
    <t>Allo Communications</t>
  </si>
  <si>
    <t>Dylan Cecil</t>
  </si>
  <si>
    <t>Hooker County Library</t>
  </si>
  <si>
    <t>102 NORTH CLEVELAND AVENUE</t>
  </si>
  <si>
    <t>PO BOX 479</t>
  </si>
  <si>
    <t>MULLEN</t>
  </si>
  <si>
    <t>HOOKER</t>
  </si>
  <si>
    <t>(308) 546-2240</t>
  </si>
  <si>
    <t>Hooker</t>
  </si>
  <si>
    <t>Julie Pfeiffer</t>
  </si>
  <si>
    <t>Morton-James Public Library</t>
  </si>
  <si>
    <t>923 FIRST CORSO</t>
  </si>
  <si>
    <t>NEBRASKA CITY</t>
  </si>
  <si>
    <t>OTOE</t>
  </si>
  <si>
    <t>(402) 873-5609</t>
  </si>
  <si>
    <t>bulk loan of large print to other libraries</t>
  </si>
  <si>
    <t>Grants, Endowments, Donations</t>
  </si>
  <si>
    <t>those outside city limits/out of state</t>
  </si>
  <si>
    <t>admin leave 20 hr/yr</t>
  </si>
  <si>
    <t>telescopes,discgolf,litterpails, pickleball, tonies</t>
  </si>
  <si>
    <t>genealogy resources + microfilm, vertical files + youth manipulatives + youth interactives</t>
  </si>
  <si>
    <t>deep freeze clean slate dropped</t>
  </si>
  <si>
    <t>no &amp;quot;other&amp;quot; to offer, but &amp;quot;NO&amp;quot; makes you fill something in</t>
  </si>
  <si>
    <t>Donna S. Kruse</t>
  </si>
  <si>
    <t>Neligh Public Library</t>
  </si>
  <si>
    <t>710 MAIN STREET</t>
  </si>
  <si>
    <t>NELIGH</t>
  </si>
  <si>
    <t>(402) 887-5140</t>
  </si>
  <si>
    <t>Friends of the Library, Library foundation</t>
  </si>
  <si>
    <t>HSA</t>
  </si>
  <si>
    <t>Games &amp; Puzzles</t>
  </si>
  <si>
    <t>Appllo Biblionix</t>
  </si>
  <si>
    <t>Watch Gaurd</t>
  </si>
  <si>
    <t>Jigsaw Puzzles</t>
  </si>
  <si>
    <t>Amy Baker</t>
  </si>
  <si>
    <t>Nelson Public Library</t>
  </si>
  <si>
    <t>73 EAST 4TH ST</t>
  </si>
  <si>
    <t>P.O. BOX 322</t>
  </si>
  <si>
    <t>NELSON</t>
  </si>
  <si>
    <t>NUCKOLLS</t>
  </si>
  <si>
    <t>(402) 225-7111</t>
  </si>
  <si>
    <t>pickup and delivery for patrons on a need basis</t>
  </si>
  <si>
    <t>puzzles, games, stem backpacks</t>
  </si>
  <si>
    <t>Carol Dawn Shaw</t>
  </si>
  <si>
    <t>Newman Grove Public Library</t>
  </si>
  <si>
    <t>615 HALE AVENUE</t>
  </si>
  <si>
    <t>PO BOX 430</t>
  </si>
  <si>
    <t>NEWMAN GROVE</t>
  </si>
  <si>
    <t>(402) 447-2331</t>
  </si>
  <si>
    <t>Book Sales</t>
  </si>
  <si>
    <t>Cake Pans, Games, Puzzles</t>
  </si>
  <si>
    <t>Cricut cutter, Sewing machines Microfilm collection, Osmo game system, Reference books on Genealogy,School Annuals, Diec</t>
  </si>
  <si>
    <t>Applied Connective</t>
  </si>
  <si>
    <t>Kathleen Strong</t>
  </si>
  <si>
    <t>Niobrara Public Library</t>
  </si>
  <si>
    <t>25414 PARK AVENUE, SUITE 3</t>
  </si>
  <si>
    <t>PO BOX 15</t>
  </si>
  <si>
    <t>NIOBRARA</t>
  </si>
  <si>
    <t>(402) 857-3565</t>
  </si>
  <si>
    <t>3 headphones, 3 desktop computers with keyboards and mouse</t>
  </si>
  <si>
    <t>Centurion Tech</t>
  </si>
  <si>
    <t>Marissa Stark</t>
  </si>
  <si>
    <t>Norfolk Public Library</t>
  </si>
  <si>
    <t>308 W PROSPECT AVENUE</t>
  </si>
  <si>
    <t>NORFOLK</t>
  </si>
  <si>
    <t>(402) 844-2100</t>
  </si>
  <si>
    <t>Humanities Nebraska Mini-Grant, Norfolk Area Visitors Bureau</t>
  </si>
  <si>
    <t>Video games, board games, hotspots &amp; kits</t>
  </si>
  <si>
    <t>Activity kits, Microfilm, Closed Stacks and Reference Items</t>
  </si>
  <si>
    <t>SurfControl</t>
  </si>
  <si>
    <t>Sparklight &amp; Allo</t>
  </si>
  <si>
    <t>Fortes Deep Freeze &amp; Clean Slate</t>
  </si>
  <si>
    <t>Jessica Chamberlain</t>
  </si>
  <si>
    <t>North Bend Public Library</t>
  </si>
  <si>
    <t>110 E. 13TH ST.</t>
  </si>
  <si>
    <t>NORTH BEND</t>
  </si>
  <si>
    <t>(402) 652-8356</t>
  </si>
  <si>
    <t>book sales, fines,donations,print,copies</t>
  </si>
  <si>
    <t>hotspots, cake pans, puzzles, literacy kits</t>
  </si>
  <si>
    <t>headphones, phone chargers, newspapers, local high school yearbooks</t>
  </si>
  <si>
    <t>Apollo/biblionix</t>
  </si>
  <si>
    <t>Amy Reznicek</t>
  </si>
  <si>
    <t>North Loup Township Library</t>
  </si>
  <si>
    <t>112 SOUTH B STREET</t>
  </si>
  <si>
    <t>PO BOX 157</t>
  </si>
  <si>
    <t>NORTH LOUP</t>
  </si>
  <si>
    <t>(308) 496-4230</t>
  </si>
  <si>
    <t>We will deliver books</t>
  </si>
  <si>
    <t>Linda Markvicka</t>
  </si>
  <si>
    <t>North Platte Public Library</t>
  </si>
  <si>
    <t>120 WEST 4TH STREET</t>
  </si>
  <si>
    <t>NORTH PLATTE</t>
  </si>
  <si>
    <t>(308) 535-8036</t>
  </si>
  <si>
    <t>Lincoln</t>
  </si>
  <si>
    <t>Giving Day, Donations</t>
  </si>
  <si>
    <t>Residents outside of Lincoln County</t>
  </si>
  <si>
    <t>Dental, Vision EAP</t>
  </si>
  <si>
    <t>Reference Materials</t>
  </si>
  <si>
    <t>Horizon</t>
  </si>
  <si>
    <t>Watchguard Web Blocker</t>
  </si>
  <si>
    <t>Director of the Library</t>
  </si>
  <si>
    <t>Shelly Deardoff</t>
  </si>
  <si>
    <t>Lois Johnson Memorial Library</t>
  </si>
  <si>
    <t>406 5TH STREET</t>
  </si>
  <si>
    <t>PO BOX 187</t>
  </si>
  <si>
    <t>OAKDALE</t>
  </si>
  <si>
    <t>(402) 776-2602</t>
  </si>
  <si>
    <t>Fundraisers and Donations</t>
  </si>
  <si>
    <t>Kool aid pitchers and hot plates</t>
  </si>
  <si>
    <t>Ashley Novotny</t>
  </si>
  <si>
    <t>Oakland Public Library</t>
  </si>
  <si>
    <t>110 EAST 3RD STREET</t>
  </si>
  <si>
    <t>OAKLAND</t>
  </si>
  <si>
    <t>(402) 685-5113</t>
  </si>
  <si>
    <t>Burt</t>
  </si>
  <si>
    <t>Book Sale, donations</t>
  </si>
  <si>
    <t>Puzzles, Art, Games</t>
  </si>
  <si>
    <t>RRM</t>
  </si>
  <si>
    <t>Rosa D Schmidt</t>
  </si>
  <si>
    <t>Kathleen Lute Public Library</t>
  </si>
  <si>
    <t>610 WEST A STREET</t>
  </si>
  <si>
    <t>OGALLALA</t>
  </si>
  <si>
    <t>KEITH</t>
  </si>
  <si>
    <t>308-284-4354</t>
  </si>
  <si>
    <t>Keith</t>
  </si>
  <si>
    <t>rent, fines and fees, misc and int income and rebate</t>
  </si>
  <si>
    <t>out of county users</t>
  </si>
  <si>
    <t>discount rec memberships and wellness clinics</t>
  </si>
  <si>
    <t>Keyboards, headphones and booster seats</t>
  </si>
  <si>
    <t>microfilm, HDMI cords and remotes</t>
  </si>
  <si>
    <t>Kendra Caskey</t>
  </si>
  <si>
    <t>Kathleen Lute Public Library Director</t>
  </si>
  <si>
    <t>Omaha Public Library</t>
  </si>
  <si>
    <t>3020 S 84 STREET</t>
  </si>
  <si>
    <t>OMAHA</t>
  </si>
  <si>
    <t>402-444-4800</t>
  </si>
  <si>
    <t>See Note</t>
  </si>
  <si>
    <t>Non-Douglas County Residents</t>
  </si>
  <si>
    <t>Watt detectors, Kits, Pamphlets, Seeds</t>
  </si>
  <si>
    <t>Sierra/Polaris</t>
  </si>
  <si>
    <t>Palo Alto URl Filtering</t>
  </si>
  <si>
    <t>Executive Director</t>
  </si>
  <si>
    <t>Theresa Jehlik</t>
  </si>
  <si>
    <t>Strategy and Business Intelligence Manager</t>
  </si>
  <si>
    <t>O'NEILL PUBLIC LIBRARY</t>
  </si>
  <si>
    <t>601 E. DOUGLAS ST.</t>
  </si>
  <si>
    <t>O&amp;apos;Neill</t>
  </si>
  <si>
    <t>402-336-3110</t>
  </si>
  <si>
    <t>Depending on patron location - will look for and check out items</t>
  </si>
  <si>
    <t>O&amp;apos;Neill Friends of the Library</t>
  </si>
  <si>
    <t>patron&amp;apos;s that live otside of the sity limits</t>
  </si>
  <si>
    <t>Donated Materials</t>
  </si>
  <si>
    <t>Headphones laptops  and microfilm</t>
  </si>
  <si>
    <t>OPTK Networks (Nebraskalink)</t>
  </si>
  <si>
    <t>Jeannie Mejstrik</t>
  </si>
  <si>
    <t>Orchard Public Library</t>
  </si>
  <si>
    <t>407 EAST 4TH STREET, SUITE 200</t>
  </si>
  <si>
    <t>PO BOX 317</t>
  </si>
  <si>
    <t>ORCHARD</t>
  </si>
  <si>
    <t>(402) 893-4606</t>
  </si>
  <si>
    <t>Used Book Sales, Donations, summer reading donations,  Orchard Library Foundation,</t>
  </si>
  <si>
    <t>Paid Holidays for the Director if it falls on a day the library is open.</t>
  </si>
  <si>
    <t>puzzles, microfilm, cricut cartidges</t>
  </si>
  <si>
    <t>headphones, microfilm, 16 cricut catrides&amp;apos;s &amp; Cricut machine, 3 Laptops, Laminator</t>
  </si>
  <si>
    <t>Book systems- Atriuum</t>
  </si>
  <si>
    <t>K9</t>
  </si>
  <si>
    <t>Osmo games Cricut and Lego&amp;apos;s</t>
  </si>
  <si>
    <t>Donna Hamilton</t>
  </si>
  <si>
    <t>Ord Township Library</t>
  </si>
  <si>
    <t>1718 M STREET</t>
  </si>
  <si>
    <t>PO BOX 206</t>
  </si>
  <si>
    <t>ORD</t>
  </si>
  <si>
    <t>(308) 728-3012</t>
  </si>
  <si>
    <t>Ord Township</t>
  </si>
  <si>
    <t>Book Sale, Gifts, Local Grant Funds, MakerSpace Income, Program Income, Petty Cash - fines, copies, out of township membership</t>
  </si>
  <si>
    <t>patrons living outside of Ord Township</t>
  </si>
  <si>
    <t>Disc Golf and Pickleball Sets</t>
  </si>
  <si>
    <t>OPEN DNS</t>
  </si>
  <si>
    <t>Kristi Hagstrom</t>
  </si>
  <si>
    <t>Cordelia B. Preston Memorial Library</t>
  </si>
  <si>
    <t>510 SOUTH ORLEANS AVENUE</t>
  </si>
  <si>
    <t>ORLEANS</t>
  </si>
  <si>
    <t>(308) 473-3425</t>
  </si>
  <si>
    <t>Orleans Township</t>
  </si>
  <si>
    <t>Donations, Interest, Copies</t>
  </si>
  <si>
    <t>8 headphones, microfilm,</t>
  </si>
  <si>
    <t>Stephanie Branham</t>
  </si>
  <si>
    <t>Osceola Public Library</t>
  </si>
  <si>
    <t>131 NORTH MAIN</t>
  </si>
  <si>
    <t>OSCEOLA</t>
  </si>
  <si>
    <t>POLK</t>
  </si>
  <si>
    <t>(402) 747-4301</t>
  </si>
  <si>
    <t>nursing home delivery</t>
  </si>
  <si>
    <t>Polk</t>
  </si>
  <si>
    <t>Fines interest donations, misc.</t>
  </si>
  <si>
    <t>cake pans, puzzles, misc.</t>
  </si>
  <si>
    <t>Projection screen, camera, multi-card memory reader, headphones</t>
  </si>
  <si>
    <t>Atriuum</t>
  </si>
  <si>
    <t>Data443 Ransomware</t>
  </si>
  <si>
    <t>April Stevens</t>
  </si>
  <si>
    <t>Oshkosh Public Library</t>
  </si>
  <si>
    <t>307 WEST 1ST STREET</t>
  </si>
  <si>
    <t>PO BOX 140</t>
  </si>
  <si>
    <t>OSHKOSH</t>
  </si>
  <si>
    <t>(308) 772-4554</t>
  </si>
  <si>
    <t>DNSFilter, Windows Defender, MalwareBytes</t>
  </si>
  <si>
    <t>DEEP FREEZE</t>
  </si>
  <si>
    <t>Beaverbot - cardboard cutter, patrons bring their own devices</t>
  </si>
  <si>
    <t>Brittany Waltman</t>
  </si>
  <si>
    <t>Osmond Public Library</t>
  </si>
  <si>
    <t>412 NORTH STATE STREET</t>
  </si>
  <si>
    <t>PO BOX 478</t>
  </si>
  <si>
    <t>OSMOND</t>
  </si>
  <si>
    <t>PIERCE</t>
  </si>
  <si>
    <t>(402) 748-3382</t>
  </si>
  <si>
    <t>Pierce</t>
  </si>
  <si>
    <t>cake pans, puzzles, games, steam kits, backpack kits</t>
  </si>
  <si>
    <t>4 pair headphones</t>
  </si>
  <si>
    <t>LaVail Aschoff</t>
  </si>
  <si>
    <t>Oxford Public Library</t>
  </si>
  <si>
    <t>411 OGDEN STREET</t>
  </si>
  <si>
    <t>PO BOX 156</t>
  </si>
  <si>
    <t>OXFORD</t>
  </si>
  <si>
    <t>308-824-3381</t>
  </si>
  <si>
    <t>Photos Kiosk, Fines, Copies</t>
  </si>
  <si>
    <t>Adventure Bags</t>
  </si>
  <si>
    <t>Set of 5 headphones, 5 web cameras</t>
  </si>
  <si>
    <t>Damaged or lost books</t>
  </si>
  <si>
    <t>Insignia</t>
  </si>
  <si>
    <t>Opends</t>
  </si>
  <si>
    <t>Awe Learning</t>
  </si>
  <si>
    <t>Katie Potterf</t>
  </si>
  <si>
    <t>Palisade Public Library</t>
  </si>
  <si>
    <t>124 NORTH MAIN STREET</t>
  </si>
  <si>
    <t>PO BOX 308</t>
  </si>
  <si>
    <t>PALISADE</t>
  </si>
  <si>
    <t>(308) 285-3525</t>
  </si>
  <si>
    <t>Small Little Library</t>
  </si>
  <si>
    <t>Book sales, $65.00; Hansen Grant, $3,490.55; Bake Sale, $274</t>
  </si>
  <si>
    <t>Follet Destiny</t>
  </si>
  <si>
    <t>Wireless Inet</t>
  </si>
  <si>
    <t>Library Dirctor</t>
  </si>
  <si>
    <t>Lilian Sandoval - Starla Ott</t>
  </si>
  <si>
    <t>Library Director - Board member</t>
  </si>
  <si>
    <t>Palmyra Memorial Library</t>
  </si>
  <si>
    <t>525 ILLINOIS PLACE</t>
  </si>
  <si>
    <t>PALMYRA</t>
  </si>
  <si>
    <t>402-780-5344</t>
  </si>
  <si>
    <t>Library of things</t>
  </si>
  <si>
    <t>Lucinda Faunce</t>
  </si>
  <si>
    <t>Pawnee City Public Library</t>
  </si>
  <si>
    <t>735 8TH STREET</t>
  </si>
  <si>
    <t>P.O. BOX 311</t>
  </si>
  <si>
    <t>PAWNEE CITY</t>
  </si>
  <si>
    <t>PAWNEE</t>
  </si>
  <si>
    <t>(402) 852-2118</t>
  </si>
  <si>
    <t>Fines, Fees, Copies</t>
  </si>
  <si>
    <t>Patrons outside of city limits</t>
  </si>
  <si>
    <t>School Annuals</t>
  </si>
  <si>
    <t>Lola Seitz</t>
  </si>
  <si>
    <t>Paxton Public Library</t>
  </si>
  <si>
    <t>110 NORTH OAK STREET</t>
  </si>
  <si>
    <t>PAXTON</t>
  </si>
  <si>
    <t>(308) 239-4763</t>
  </si>
  <si>
    <t>During Covid we had curbside Pickup and when I have a patron who can&amp;apos;t make it , I have delivered</t>
  </si>
  <si>
    <t>Keith County</t>
  </si>
  <si>
    <t>Keith County Foundation Fund:Big Give, WLS/Summer Reading, Donations, Printing from our computers,printing copies</t>
  </si>
  <si>
    <t>Patrons who do not have a Paxton address</t>
  </si>
  <si>
    <t>Headphones - 7</t>
  </si>
  <si>
    <t>Dianne Jay</t>
  </si>
  <si>
    <t>House Memorial Library</t>
  </si>
  <si>
    <t>220 THURSTON AVENUE</t>
  </si>
  <si>
    <t>PO BOX 519</t>
  </si>
  <si>
    <t>PENDER</t>
  </si>
  <si>
    <t>THURSTON</t>
  </si>
  <si>
    <t>(402) 385-2521</t>
  </si>
  <si>
    <t>Delivery to Assisted Living</t>
  </si>
  <si>
    <t>Village of Pender - Sinking Funds</t>
  </si>
  <si>
    <t>House Memorial Library Foundation, Fines and Fees</t>
  </si>
  <si>
    <t>Persons outside of 10ml radius service area - one time fee</t>
  </si>
  <si>
    <t>Cybersitter</t>
  </si>
  <si>
    <t>Fastwyre/American Broadband</t>
  </si>
  <si>
    <t>Data443 Ransomware Recovery Manager</t>
  </si>
  <si>
    <t>Ann Bachman</t>
  </si>
  <si>
    <t>Lied Pierce Public Library</t>
  </si>
  <si>
    <t>207 WEST COURT</t>
  </si>
  <si>
    <t>(402) 329-6324</t>
  </si>
  <si>
    <t>fines, fundraiser</t>
  </si>
  <si>
    <t>Book Systems</t>
  </si>
  <si>
    <t>DNS filter</t>
  </si>
  <si>
    <t>Pierce Telephone</t>
  </si>
  <si>
    <t>Jennifer Thomsen</t>
  </si>
  <si>
    <t>Pilger Public Library</t>
  </si>
  <si>
    <t>120 NORTH MAIN STREET</t>
  </si>
  <si>
    <t>PILGER</t>
  </si>
  <si>
    <t>STANTON</t>
  </si>
  <si>
    <t>(402) 396-3550</t>
  </si>
  <si>
    <t>Community Center/ Pilger Pride Distribution Area for books and materials</t>
  </si>
  <si>
    <t>Stanton</t>
  </si>
  <si>
    <t xml:space="preserve">Dinklage Foundation, Fees, Reimbursement, USPS, Fees Reimb
</t>
  </si>
  <si>
    <t>Puzzles   games  blocks</t>
  </si>
  <si>
    <t>4 Headphones  1 microscope  laminator</t>
  </si>
  <si>
    <t>director</t>
  </si>
  <si>
    <t>Karen Duncan</t>
  </si>
  <si>
    <t>President of Board</t>
  </si>
  <si>
    <t>Plainview Public Library</t>
  </si>
  <si>
    <t>209 N. PINE ST</t>
  </si>
  <si>
    <t>PLAINVIEW</t>
  </si>
  <si>
    <t>402-582-4507</t>
  </si>
  <si>
    <t>cake pans, puzzles, storybags and STEM tote bags</t>
  </si>
  <si>
    <t>Atriuum Book Systems</t>
  </si>
  <si>
    <t>Plainview Telephone Company</t>
  </si>
  <si>
    <t>Donna Christiansen</t>
  </si>
  <si>
    <t>Plattsmouth Public Library</t>
  </si>
  <si>
    <t>401 AVENUE A</t>
  </si>
  <si>
    <t>PLATTSMOUTH</t>
  </si>
  <si>
    <t>(402) 296-4154</t>
  </si>
  <si>
    <t>Book Sales, Library Cards, Copies/Prints, Fines, Donations.</t>
  </si>
  <si>
    <t>Non-City Residents</t>
  </si>
  <si>
    <t>Board Games, CD Player, Cake Pans, Chairs, Tables, Kits, Tech Toys, Projectors, Screens, Piggy Banks, Library Passes, Vi</t>
  </si>
  <si>
    <t>Artifacts, Equipment, Gaming Equipment</t>
  </si>
  <si>
    <t>Polaris</t>
  </si>
  <si>
    <t>Spectrum Business</t>
  </si>
  <si>
    <t>Heat Press, Mug Press</t>
  </si>
  <si>
    <t>Jessy Colabello</t>
  </si>
  <si>
    <t>Assistant Director</t>
  </si>
  <si>
    <t>Polk Public Library</t>
  </si>
  <si>
    <t>180 NORTH MAIN</t>
  </si>
  <si>
    <t>PO BOX 49</t>
  </si>
  <si>
    <t>(402) 765-7266</t>
  </si>
  <si>
    <t>Becky Carlstrom</t>
  </si>
  <si>
    <t>Ponca Carnegie Library</t>
  </si>
  <si>
    <t>200 WEST SECOND STREET</t>
  </si>
  <si>
    <t>PONCA</t>
  </si>
  <si>
    <t>(402) 755-2739</t>
  </si>
  <si>
    <t>We take books to senior patrons living at the assisted living facility in town called Oak Trail Village.</t>
  </si>
  <si>
    <t>Non-resident card</t>
  </si>
  <si>
    <t>outside city limits</t>
  </si>
  <si>
    <t>E-Readers</t>
  </si>
  <si>
    <t>Filter Block</t>
  </si>
  <si>
    <t>Melissa Kebaili</t>
  </si>
  <si>
    <t>Potter Public Library</t>
  </si>
  <si>
    <t>333 CHESTNUT</t>
  </si>
  <si>
    <t>POTTER</t>
  </si>
  <si>
    <t>(308) 879-4345</t>
  </si>
  <si>
    <t>Fund Raiser, Donations</t>
  </si>
  <si>
    <t>Hiline</t>
  </si>
  <si>
    <t>Jodi Enevoldsen</t>
  </si>
  <si>
    <t>Lied Randolph Public Library</t>
  </si>
  <si>
    <t>111 NORTH DOUGLAS</t>
  </si>
  <si>
    <t>RANDOLPH</t>
  </si>
  <si>
    <t>(402) 337-0046</t>
  </si>
  <si>
    <t>Nursing Home</t>
  </si>
  <si>
    <t>DONATIONS, COPIES, INTEREST, MAKERSPACE</t>
  </si>
  <si>
    <t>GAMES, KITS, PANS, PUZZLES</t>
  </si>
  <si>
    <t>FOLLETT</t>
  </si>
  <si>
    <t>SPARKLIGHT</t>
  </si>
  <si>
    <t>DEEPFREEZE</t>
  </si>
  <si>
    <t>HEAT PRESS</t>
  </si>
  <si>
    <t>DIRECTOR</t>
  </si>
  <si>
    <t>Peggy Leiting</t>
  </si>
  <si>
    <t>Ravenna Public Library</t>
  </si>
  <si>
    <t>324 MILAN AVENUE</t>
  </si>
  <si>
    <t>RAVENNA</t>
  </si>
  <si>
    <t>308-452-4213</t>
  </si>
  <si>
    <t>Private Donations, Give Where You Live, Dollar General Grant, Makerspace Replacement donations, interest, community room rental, fees, patron cards, FOL, makerspace consumables, refunds, fines</t>
  </si>
  <si>
    <t>patrons outside of city limits</t>
  </si>
  <si>
    <t>deferred compensation plan</t>
  </si>
  <si>
    <t>Bckpck adv, stem kts, science kts, tools</t>
  </si>
  <si>
    <t>board games, switch games/controllers, sewing machines, microfilm, headphones, vintage books</t>
  </si>
  <si>
    <t>Book Systems Atriuum</t>
  </si>
  <si>
    <t>Site and word blocking ext. on web browsers</t>
  </si>
  <si>
    <t>Prairie Hills Wireless</t>
  </si>
  <si>
    <t>Laminator, Cricut, Button Maker, Snap on tools, Radion Detection kit, GO! fabric cutter,</t>
  </si>
  <si>
    <t>Joy Kyhn</t>
  </si>
  <si>
    <t>Auld Public Library</t>
  </si>
  <si>
    <t>537 NORTH WEBSTER</t>
  </si>
  <si>
    <t>PO BOX 287</t>
  </si>
  <si>
    <t>RED CLOUD</t>
  </si>
  <si>
    <t>(402) 746-3352</t>
  </si>
  <si>
    <t>donations, copies, book sales</t>
  </si>
  <si>
    <t>patrons outside the county or state</t>
  </si>
  <si>
    <t>cake pans, games, puzzles, makerspace equip</t>
  </si>
  <si>
    <t>OWL, makerspace equipment, projector, screen, headphones, laminator, printer, copier</t>
  </si>
  <si>
    <t>cricut 3/button machine, mug/hat/heat press/mini heat press</t>
  </si>
  <si>
    <t>Terri C. Eberly</t>
  </si>
  <si>
    <t>Rising City Community Library</t>
  </si>
  <si>
    <t>250 GARHAN AVENUE</t>
  </si>
  <si>
    <t>P. O. BOX 190</t>
  </si>
  <si>
    <t>RISING CITY</t>
  </si>
  <si>
    <t>BUTLER</t>
  </si>
  <si>
    <t>402-954-0270</t>
  </si>
  <si>
    <t>Rushville Public Library</t>
  </si>
  <si>
    <t>207 SPRAGUE STREET</t>
  </si>
  <si>
    <t>PO BOX 389</t>
  </si>
  <si>
    <t>RUSHVILLE</t>
  </si>
  <si>
    <t>(308) 327-2740</t>
  </si>
  <si>
    <t>Donations, Used book sale, Lamination, and Cricut projects</t>
  </si>
  <si>
    <t>Cake pans</t>
  </si>
  <si>
    <t>Apollo / Biblionix</t>
  </si>
  <si>
    <t>Telecom West Inc.</t>
  </si>
  <si>
    <t>Cricut Maker 3</t>
  </si>
  <si>
    <t>Dela DeSersa</t>
  </si>
  <si>
    <t>Saint Edward Public Library</t>
  </si>
  <si>
    <t>302 BEAVER STREET</t>
  </si>
  <si>
    <t>PO BOX 249</t>
  </si>
  <si>
    <t>ST. EDWARD</t>
  </si>
  <si>
    <t>(402) 678-2204</t>
  </si>
  <si>
    <t>Big Give fundraiser, Boone County Foundation Fund Grant, Nebraska State Historical Society Foundation Grant, Ljungdahl Swanson Foundation</t>
  </si>
  <si>
    <t>Holiday Pay</t>
  </si>
  <si>
    <t>Vickie Fritzges</t>
  </si>
  <si>
    <t>Saint Paul Public Library</t>
  </si>
  <si>
    <t>1301 HOWARD AVENUE</t>
  </si>
  <si>
    <t>ST. PAUL</t>
  </si>
  <si>
    <t>HOWARD</t>
  </si>
  <si>
    <t>(308) 754-5223</t>
  </si>
  <si>
    <t>St. Paul Public School</t>
  </si>
  <si>
    <t>Out of Howard County Residents</t>
  </si>
  <si>
    <t>Cake Pans, Telescope, Giant Jenga, Pickleball set</t>
  </si>
  <si>
    <t>IBOSS</t>
  </si>
  <si>
    <t>Charter</t>
  </si>
  <si>
    <t>Button maker, Laminator, Comb Binding, Heat press, Mug Press</t>
  </si>
  <si>
    <t>Kelli Helton</t>
  </si>
  <si>
    <t>Sargent Township Library</t>
  </si>
  <si>
    <t>PO BOX 476</t>
  </si>
  <si>
    <t>SARGENT</t>
  </si>
  <si>
    <t>308-527-4241</t>
  </si>
  <si>
    <t>Custer</t>
  </si>
  <si>
    <t>Book sales, donations, E-rate</t>
  </si>
  <si>
    <t>TinyCat</t>
  </si>
  <si>
    <t>Gayle Mattox</t>
  </si>
  <si>
    <t>Schuyler Public Library</t>
  </si>
  <si>
    <t>108 E. 18th Street</t>
  </si>
  <si>
    <t>SCHUYLER</t>
  </si>
  <si>
    <t>(402) 352-2221</t>
  </si>
  <si>
    <t>ALA LTC, gifts, memorials, donations</t>
  </si>
  <si>
    <t>out of county patrons</t>
  </si>
  <si>
    <t>cakepans hotspots projectors screen pool &amp; lawn games</t>
  </si>
  <si>
    <t>Puzzles microfilm yearbooks genealogy materials local history materials electronic magnifier plat maps children&amp;apos;s toys</t>
  </si>
  <si>
    <t>Cybersieve</t>
  </si>
  <si>
    <t>Vyve Broadband</t>
  </si>
  <si>
    <t>launchpads</t>
  </si>
  <si>
    <t>Jenny White</t>
  </si>
  <si>
    <t>Lied Scottsbluff Public Library</t>
  </si>
  <si>
    <t>1809 3RD AVENUE</t>
  </si>
  <si>
    <t>SCOTTSBLUFF</t>
  </si>
  <si>
    <t>308-630-6250</t>
  </si>
  <si>
    <t>Fees for library services</t>
  </si>
  <si>
    <t>Tuition Reimbursement</t>
  </si>
  <si>
    <t>games, puzzles, CD players</t>
  </si>
  <si>
    <t>Government documents, Western Heritage collection, microfilm, headphones</t>
  </si>
  <si>
    <t>SmartShield by Data443</t>
  </si>
  <si>
    <t>Sublimation printer, heat press, mug press</t>
  </si>
  <si>
    <t>Elaine Bleisch</t>
  </si>
  <si>
    <t>Scribner Public Library</t>
  </si>
  <si>
    <t>530 MAIN STREET</t>
  </si>
  <si>
    <t>PO BOX M</t>
  </si>
  <si>
    <t>SCRIBNER</t>
  </si>
  <si>
    <t>(402) 664-3540</t>
  </si>
  <si>
    <t>Scribner History</t>
  </si>
  <si>
    <t>microfilm, cake pans</t>
  </si>
  <si>
    <t>Deepfreeze</t>
  </si>
  <si>
    <t>freezeframe</t>
  </si>
  <si>
    <t>Angela Brainard</t>
  </si>
  <si>
    <t>Seward Memorial Library</t>
  </si>
  <si>
    <t>233 SOUTH 5TH STREET</t>
  </si>
  <si>
    <t>(402) 643-3318</t>
  </si>
  <si>
    <t>donations, fines, fees, postage reimbursement</t>
  </si>
  <si>
    <t>Those who list outside city limits</t>
  </si>
  <si>
    <t>VF, Library of Things, cake pans</t>
  </si>
  <si>
    <t>Genealogy books, microfilm, computers, current magazines</t>
  </si>
  <si>
    <t>Anything with a 14 day checkout, as Library of Things items</t>
  </si>
  <si>
    <t>SonicWall</t>
  </si>
  <si>
    <t>Becky Baker</t>
  </si>
  <si>
    <t>Shelton Public Library</t>
  </si>
  <si>
    <t>313 C STREET</t>
  </si>
  <si>
    <t>PO BOX 10</t>
  </si>
  <si>
    <t>SHELTON</t>
  </si>
  <si>
    <t>308-647-5182</t>
  </si>
  <si>
    <t>Statewide Grants Program, SKPL Grant</t>
  </si>
  <si>
    <t>Magnifier, microfilm, sewing machine, cricut, headphones, robots and VR kits, laminator, paper shredder, karaoke machine</t>
  </si>
  <si>
    <t>Atrium Book Systems</t>
  </si>
  <si>
    <t>Hamilton&amp;apos;s</t>
  </si>
  <si>
    <t>Tony Crouse</t>
  </si>
  <si>
    <t>Virgil Biegert Public Library</t>
  </si>
  <si>
    <t>214 NORTH MARKET STREET</t>
  </si>
  <si>
    <t>PO BOX 412</t>
  </si>
  <si>
    <t>SHICKLEY</t>
  </si>
  <si>
    <t>(402) 627-3365</t>
  </si>
  <si>
    <t>Community Foundation</t>
  </si>
  <si>
    <t>people outside city limits</t>
  </si>
  <si>
    <t>2 headphones, 2 laptops, puzzles, legos</t>
  </si>
  <si>
    <t>LIBRARIAN</t>
  </si>
  <si>
    <t>Carolyn Schlegel</t>
  </si>
  <si>
    <t>Sidney Public Library</t>
  </si>
  <si>
    <t>1112 12TH AVENUE</t>
  </si>
  <si>
    <t>P.O. BOX 119</t>
  </si>
  <si>
    <t>SIDNEY</t>
  </si>
  <si>
    <t>308-254-3110</t>
  </si>
  <si>
    <t>Cheyenne</t>
  </si>
  <si>
    <t>Donations,</t>
  </si>
  <si>
    <t>Non Residents of Cheyenne County</t>
  </si>
  <si>
    <t>Projectors and screens</t>
  </si>
  <si>
    <t>Microfilm, Genealogy Collection</t>
  </si>
  <si>
    <t>Jimie Ridnour</t>
  </si>
  <si>
    <t>Silver Creek Township Library</t>
  </si>
  <si>
    <t>309 VINE STREET</t>
  </si>
  <si>
    <t>SILVER CREEK</t>
  </si>
  <si>
    <t>(308) 773-2594</t>
  </si>
  <si>
    <t>Daycare deliveries</t>
  </si>
  <si>
    <t>Silver Creek Township</t>
  </si>
  <si>
    <t>Merrick Foundation, Heartland United Way, Sons of the American Legion, Pilcrow Grant Donors, Heartland United Way, Merrick Foundation, Memorials, Donations</t>
  </si>
  <si>
    <t>games</t>
  </si>
  <si>
    <t>Readerware</t>
  </si>
  <si>
    <t>Century Link</t>
  </si>
  <si>
    <t>Lori Cave</t>
  </si>
  <si>
    <t>Library Board Secretary</t>
  </si>
  <si>
    <t>Snyder Public Library</t>
  </si>
  <si>
    <t>203 ASH STREET</t>
  </si>
  <si>
    <t>PO BOX 26</t>
  </si>
  <si>
    <t>SNYDER</t>
  </si>
  <si>
    <t>402-568-2570</t>
  </si>
  <si>
    <t>LibraryWorld</t>
  </si>
  <si>
    <t>Karla Schnoor</t>
  </si>
  <si>
    <t>South Sioux City Public Library</t>
  </si>
  <si>
    <t>2121 DAKOTA AVENUE</t>
  </si>
  <si>
    <t>SOUTH SIOUX CITY</t>
  </si>
  <si>
    <t>(402) 494-7545</t>
  </si>
  <si>
    <t>ECF, E-Rate</t>
  </si>
  <si>
    <t>nonresident</t>
  </si>
  <si>
    <t>toys, games, kits, hotspots, umbrellas</t>
  </si>
  <si>
    <t>Sewing machine (5), 3D printers (2), Microfilm, button machine (2), heat press (1), cricut (1), driving simulator (1).</t>
  </si>
  <si>
    <t>Long Lines</t>
  </si>
  <si>
    <t>Driving Simulator</t>
  </si>
  <si>
    <t>Danny Lee Nieman</t>
  </si>
  <si>
    <t>Interim Director</t>
  </si>
  <si>
    <t>Spencer Township Library</t>
  </si>
  <si>
    <t>110 WEST MAIN STREET</t>
  </si>
  <si>
    <t>PO BOX 189</t>
  </si>
  <si>
    <t>SPENCER</t>
  </si>
  <si>
    <t>BOYD</t>
  </si>
  <si>
    <t>(402) 589-1131</t>
  </si>
  <si>
    <t>Springfield Memorial Library</t>
  </si>
  <si>
    <t>665 MAIN STREET</t>
  </si>
  <si>
    <t>PO BOX 40</t>
  </si>
  <si>
    <t>SPRINGFIELD</t>
  </si>
  <si>
    <t>(402) 253-2797</t>
  </si>
  <si>
    <t>Donations, Fines, Fees, Interest</t>
  </si>
  <si>
    <t>Households outside the city limits</t>
  </si>
  <si>
    <t>Games, Kits, Puzzles, Pans, Projector, Passes, Sewing Machine</t>
  </si>
  <si>
    <t>Yearbooks, Local History Print Materials, Tonie Box</t>
  </si>
  <si>
    <t>Foxfilter</t>
  </si>
  <si>
    <t>Spectrum Enterprise</t>
  </si>
  <si>
    <t>Cricut, Laminator, Telescope, Binoculars, Projector</t>
  </si>
  <si>
    <t>Libary Director</t>
  </si>
  <si>
    <t>Kellie Banks</t>
  </si>
  <si>
    <t>Stanton Public Library</t>
  </si>
  <si>
    <t>1009 JACKPINE</t>
  </si>
  <si>
    <t>PO BOX 497</t>
  </si>
  <si>
    <t>(402) 439-2230</t>
  </si>
  <si>
    <t>Care Center Delivery</t>
  </si>
  <si>
    <t>Freiberg Donation</t>
  </si>
  <si>
    <t>Some rules set in router: no dedicated software</t>
  </si>
  <si>
    <t>Stanton Telecom</t>
  </si>
  <si>
    <t>Magnifier</t>
  </si>
  <si>
    <t>Tami Barth</t>
  </si>
  <si>
    <t>Logan County Library</t>
  </si>
  <si>
    <t>317 MAIN STREET</t>
  </si>
  <si>
    <t>P. O. BOX 8</t>
  </si>
  <si>
    <t>STAPLETON</t>
  </si>
  <si>
    <t>LOGAN</t>
  </si>
  <si>
    <t>(308) 636-2343</t>
  </si>
  <si>
    <t>OverDrive by Libby</t>
  </si>
  <si>
    <t>Logan</t>
  </si>
  <si>
    <t>Betterment Grant</t>
  </si>
  <si>
    <t>Laptop, puzzles, cricut, board games, laminator, legos</t>
  </si>
  <si>
    <t>Integrated computer systems</t>
  </si>
  <si>
    <t>Julia Ramirez</t>
  </si>
  <si>
    <t>Stratton Public Library</t>
  </si>
  <si>
    <t>411 BAILEY ST. SUITE 2</t>
  </si>
  <si>
    <t>P.O. BOX 182</t>
  </si>
  <si>
    <t>STRATTON</t>
  </si>
  <si>
    <t>(308) 276-2463</t>
  </si>
  <si>
    <t>www.libib.com</t>
  </si>
  <si>
    <t>Secure It</t>
  </si>
  <si>
    <t>Teri Faimon</t>
  </si>
  <si>
    <t>Stromsburg Public Library</t>
  </si>
  <si>
    <t>320 CENTRAL STREET</t>
  </si>
  <si>
    <t>PO BOX 366</t>
  </si>
  <si>
    <t>STROMSBURG</t>
  </si>
  <si>
    <t>(402) 764-7681</t>
  </si>
  <si>
    <t>Fall 2026</t>
  </si>
  <si>
    <t>Mobile Book Cart to our communities Nursing Home facility, patrons may request specific books be brought.</t>
  </si>
  <si>
    <t>ARPA</t>
  </si>
  <si>
    <t>Fines, book sale, donations, misc.</t>
  </si>
  <si>
    <t>Out of county &amp; school district</t>
  </si>
  <si>
    <t>dental, vision, disability</t>
  </si>
  <si>
    <t>Cake pans, Wi-fi, laptops, Discovery Packs, Puzzles, Games</t>
  </si>
  <si>
    <t>Headphones, microfilm, veterans tapes</t>
  </si>
  <si>
    <t>Data443 Ransomware Recovery Manager (RRM)</t>
  </si>
  <si>
    <t>Jessica Pflueger</t>
  </si>
  <si>
    <t>Stuart Township Library</t>
  </si>
  <si>
    <t>209 MAIN STREET</t>
  </si>
  <si>
    <t>STUART</t>
  </si>
  <si>
    <t>(402) 924-3242</t>
  </si>
  <si>
    <t>Stuart</t>
  </si>
  <si>
    <t>Stuart Community Foundation, Donations, NNTC Capital Credit</t>
  </si>
  <si>
    <t>Angie Olberding</t>
  </si>
  <si>
    <t>Maxine White Sutherland Public Library</t>
  </si>
  <si>
    <t>900 2ND STREET</t>
  </si>
  <si>
    <t>PO BOX 275</t>
  </si>
  <si>
    <t>SUTHERLAND</t>
  </si>
  <si>
    <t>(308) 386-2228</t>
  </si>
  <si>
    <t>Burcham Memorial Account, Memorials Account, copies, donations, fees, bank interest, Bibliostat</t>
  </si>
  <si>
    <t>Paid Holidays</t>
  </si>
  <si>
    <t>Puzzles and board games</t>
  </si>
  <si>
    <t>Amy Coffman</t>
  </si>
  <si>
    <t>Sutton Memorial Library</t>
  </si>
  <si>
    <t>201 SOUTH SAUNDERS</t>
  </si>
  <si>
    <t>PO BOX 433</t>
  </si>
  <si>
    <t>SUTTON</t>
  </si>
  <si>
    <t>(402) 773-5259</t>
  </si>
  <si>
    <t>stem building kits, games, puzzles, cd player and sketch projector</t>
  </si>
  <si>
    <t>2 laptops and nex playground</t>
  </si>
  <si>
    <t>Crystal Godina</t>
  </si>
  <si>
    <t>Syracuse Public Library</t>
  </si>
  <si>
    <t>480 5TH STREET</t>
  </si>
  <si>
    <t>SYRACUSE</t>
  </si>
  <si>
    <t>402-269-2336</t>
  </si>
  <si>
    <t>Book Sales, General Donations</t>
  </si>
  <si>
    <t>Patrons outside of school District 27</t>
  </si>
  <si>
    <t>Extension office backback kits</t>
  </si>
  <si>
    <t>Unite</t>
  </si>
  <si>
    <t>Deep Freeze and Clean Slate</t>
  </si>
  <si>
    <t>Melissa Juilfs</t>
  </si>
  <si>
    <t>Table Rock Public Library</t>
  </si>
  <si>
    <t>511 LUZERNE STREET</t>
  </si>
  <si>
    <t>PO BOX 153</t>
  </si>
  <si>
    <t>TABLE ROCK</t>
  </si>
  <si>
    <t>(402) 839-2134</t>
  </si>
  <si>
    <t>Taylor Public Library</t>
  </si>
  <si>
    <t>106 WILLIAMS STREET</t>
  </si>
  <si>
    <t>PO Box 207</t>
  </si>
  <si>
    <t>TAYLOR</t>
  </si>
  <si>
    <t>LOUP</t>
  </si>
  <si>
    <t>(308) 942-6125</t>
  </si>
  <si>
    <t>cake pans and jigsaw puzzles</t>
  </si>
  <si>
    <t>NCTC</t>
  </si>
  <si>
    <t>Karen Bugbee</t>
  </si>
  <si>
    <t>Tecumseh Public Library</t>
  </si>
  <si>
    <t>170 BRANCH STREET</t>
  </si>
  <si>
    <t>TECUMSEH</t>
  </si>
  <si>
    <t>JOHNSON</t>
  </si>
  <si>
    <t>(402) 335-2060</t>
  </si>
  <si>
    <t>Out of city limits of Tecumseh patrons</t>
  </si>
  <si>
    <t>Paid Holidays and vacation</t>
  </si>
  <si>
    <t>The library has a print magnifier. The library has various toys that are played with inside library.</t>
  </si>
  <si>
    <t>Google Family</t>
  </si>
  <si>
    <t>There is an Ellison Die cutter that is available to the public. There is also a paper cutter that is available to the public.</t>
  </si>
  <si>
    <t>Susan Kerner</t>
  </si>
  <si>
    <t>Lied Tekamah Public Library</t>
  </si>
  <si>
    <t>204 SOUTH 13TH STREET</t>
  </si>
  <si>
    <t>TEKAMAH</t>
  </si>
  <si>
    <t>(402) 374-2453</t>
  </si>
  <si>
    <t>Library fees for services</t>
  </si>
  <si>
    <t>Residents outside of Burt County and Herman</t>
  </si>
  <si>
    <t>13 paid holidays</t>
  </si>
  <si>
    <t>headphones, yearbooks, newspapers</t>
  </si>
  <si>
    <t>Fast Wyre</t>
  </si>
  <si>
    <t>Gabby Mahon</t>
  </si>
  <si>
    <t>Raymond A. Whitwer Tilden Public Library</t>
  </si>
  <si>
    <t>202 SOUTH CENTER STREET</t>
  </si>
  <si>
    <t>PO BOX 457</t>
  </si>
  <si>
    <t>TILDEN</t>
  </si>
  <si>
    <t>(402) 368-5306</t>
  </si>
  <si>
    <t>Assisted living residents</t>
  </si>
  <si>
    <t>Madison, Antelope</t>
  </si>
  <si>
    <t>Library auditorium rental fees, Library services, Interest income, Library Foundation book fund, Elkhorn rural public power grant, private donation, USAC.</t>
  </si>
  <si>
    <t>Paid Holidays and paid birthday</t>
  </si>
  <si>
    <t>Headphones; copy/fax/print; Accucut; laminators; newspapers; toys/games; tax forms</t>
  </si>
  <si>
    <t>Sparklight Business</t>
  </si>
  <si>
    <t>Data 443 RRM</t>
  </si>
  <si>
    <t>AccuCut; Regular Scanner</t>
  </si>
  <si>
    <t>6+</t>
  </si>
  <si>
    <t>Cindy Lee Simeon</t>
  </si>
  <si>
    <t>Trenton Public Library</t>
  </si>
  <si>
    <t>406 MAIN STREET</t>
  </si>
  <si>
    <t>TRENTON</t>
  </si>
  <si>
    <t>(308) 334-5413</t>
  </si>
  <si>
    <t>Book sales, Copies, Donations</t>
  </si>
  <si>
    <t>board games, puzzles</t>
  </si>
  <si>
    <t>Custom in house</t>
  </si>
  <si>
    <t>Microsoft family and open DNS</t>
  </si>
  <si>
    <t>Greatn Plains Communication</t>
  </si>
  <si>
    <t>Cathy Upton</t>
  </si>
  <si>
    <t>Ulysses Township Library</t>
  </si>
  <si>
    <t>410 C STREET</t>
  </si>
  <si>
    <t>PO BOX 217</t>
  </si>
  <si>
    <t>ULYSSES</t>
  </si>
  <si>
    <t>(402) 549-2451</t>
  </si>
  <si>
    <t>Valentine Public Library</t>
  </si>
  <si>
    <t>324 NORTH MAIN STREET</t>
  </si>
  <si>
    <t>VALENTINE</t>
  </si>
  <si>
    <t>CHERRY</t>
  </si>
  <si>
    <t>402-376-3160</t>
  </si>
  <si>
    <t>Our local assisted living residentws will call in with their weekly order and then the facility sends a driver to pick up the checked out books and and bring the resident&amp;apos;s returns.</t>
  </si>
  <si>
    <t>Cherry</t>
  </si>
  <si>
    <t>Book Sale, Fines &amp; Fees, Rentals, Donations, Grants, Interest Earned</t>
  </si>
  <si>
    <t>Anyone living outside of Cherry County</t>
  </si>
  <si>
    <t>Stem Kits, Cake Pans, Games, Telescope</t>
  </si>
  <si>
    <t>Mari Sandoz Collection, Micro Film, Local Reference, Genealogy</t>
  </si>
  <si>
    <t>Faronics Deep Freeze</t>
  </si>
  <si>
    <t>Carrie Graham</t>
  </si>
  <si>
    <t>Valley Public Library</t>
  </si>
  <si>
    <t>232 N. SPRUCE ST.</t>
  </si>
  <si>
    <t>PO BOX 353</t>
  </si>
  <si>
    <t>(402) 359-9924</t>
  </si>
  <si>
    <t>Service Fees, Donations, Monetary Gifts</t>
  </si>
  <si>
    <t>Games, Microscope, Telescope, Kits</t>
  </si>
  <si>
    <t>Headphones, cemetary genealogy files, local history materials, yearbooks</t>
  </si>
  <si>
    <t>Koha (Bywater Solutions) - Pioneer</t>
  </si>
  <si>
    <t>Sami Stewart</t>
  </si>
  <si>
    <t>Valparaiso Public Library</t>
  </si>
  <si>
    <t>300 WEST 2ND</t>
  </si>
  <si>
    <t>PO BOX 440</t>
  </si>
  <si>
    <t>VALPARAISO</t>
  </si>
  <si>
    <t>(402) 784-6141</t>
  </si>
  <si>
    <t>ByWater KOHA</t>
  </si>
  <si>
    <t>Cisco Meraki</t>
  </si>
  <si>
    <t>Marie Fiala</t>
  </si>
  <si>
    <t>Director of the Valparaiso Public Library</t>
  </si>
  <si>
    <t>Verdigre Public Library</t>
  </si>
  <si>
    <t>101 EAST 3RD AVENUE</t>
  </si>
  <si>
    <t>P.O. BOX 40</t>
  </si>
  <si>
    <t>VERDIGRE</t>
  </si>
  <si>
    <t>402-668-2677</t>
  </si>
  <si>
    <t>Daycare Book Swaps (suitcase of books 2x/month)</t>
  </si>
  <si>
    <t>Donations, copies, fines, interest, makerspace, grants, book sales</t>
  </si>
  <si>
    <t>Library of Things &amp; Tech</t>
  </si>
  <si>
    <t>3D printer, button-maker, laminator, train table, photo printer, indoor phone booth, microfilm</t>
  </si>
  <si>
    <t>laminator, buttonmaker, soldering, lego kits, misc. building kits</t>
  </si>
  <si>
    <t>Katrina (Katie) Hollmann</t>
  </si>
  <si>
    <t>Wahoo Public Library</t>
  </si>
  <si>
    <t>637 NORTH MAPLE STREET</t>
  </si>
  <si>
    <t>WAHOO</t>
  </si>
  <si>
    <t>402-443-3871</t>
  </si>
  <si>
    <t>Book Sale, Christmas Decor Sale, Library Friends, Library Foundation donations</t>
  </si>
  <si>
    <t>Non-residents of City of Wahoo</t>
  </si>
  <si>
    <t>Toys, Games, Puzzles</t>
  </si>
  <si>
    <t>Denise Lawver</t>
  </si>
  <si>
    <t>Gardner Public Library</t>
  </si>
  <si>
    <t>114 WEST THIRD STREET</t>
  </si>
  <si>
    <t>PO BOX 150</t>
  </si>
  <si>
    <t>WAKEFIELD</t>
  </si>
  <si>
    <t>(402) 287-2334</t>
  </si>
  <si>
    <t>Graves Library Foundation, Services</t>
  </si>
  <si>
    <t>Non-Nebraskan Residents</t>
  </si>
  <si>
    <t>Katelyn Pommer</t>
  </si>
  <si>
    <t>Walthill Public Library</t>
  </si>
  <si>
    <t>323 MAIN STREET</t>
  </si>
  <si>
    <t>PO BOX 466</t>
  </si>
  <si>
    <t>WALTHILL</t>
  </si>
  <si>
    <t>(402) 846-5051</t>
  </si>
  <si>
    <t>Take One, Leave One Free books for those who want them</t>
  </si>
  <si>
    <t>10 headphones and 35 microfilm</t>
  </si>
  <si>
    <t>FastWyre</t>
  </si>
  <si>
    <t>Nola Briggs</t>
  </si>
  <si>
    <t>Agnes Robinson Waterloo Public Library</t>
  </si>
  <si>
    <t>23704 CEDAR DRIVE</t>
  </si>
  <si>
    <t>WATERLOO</t>
  </si>
  <si>
    <t>(402) 779-4171</t>
  </si>
  <si>
    <t>The Robinson Foundation, Donations, Fines, Fees</t>
  </si>
  <si>
    <t>mileage</t>
  </si>
  <si>
    <t>STREAM Kits, Toys, Tech, Puzzles</t>
  </si>
  <si>
    <t>Headphones, headphone adapters</t>
  </si>
  <si>
    <t>Technology Materials have overdue fines and include the hots</t>
  </si>
  <si>
    <t>Hotspot for mobile wifi</t>
  </si>
  <si>
    <t>Meagan Pruitt</t>
  </si>
  <si>
    <t>Wauneta Public Library</t>
  </si>
  <si>
    <t>319 NORTH TECUMSEH</t>
  </si>
  <si>
    <t>PO BOX 95</t>
  </si>
  <si>
    <t>WAUNETA</t>
  </si>
  <si>
    <t>308-394-5243</t>
  </si>
  <si>
    <t>Nursing Home Delivery</t>
  </si>
  <si>
    <t>Interest, Donations</t>
  </si>
  <si>
    <t>BW Telcom</t>
  </si>
  <si>
    <t>Tayler May</t>
  </si>
  <si>
    <t>Lied Lincoln Township Library</t>
  </si>
  <si>
    <t>603 E. NORRIS ST.</t>
  </si>
  <si>
    <t>PO BOX H</t>
  </si>
  <si>
    <t>WAUSA</t>
  </si>
  <si>
    <t>(402) 586-2454</t>
  </si>
  <si>
    <t>Lincoln Township</t>
  </si>
  <si>
    <t>Asotin County Library IMLS Grant &amp; NSF funded research project UNL</t>
  </si>
  <si>
    <t>Books Sale, donations, copies, meeting room rent, Memorial gifts, concessions, accrued interest from CD&amp;apos;s</t>
  </si>
  <si>
    <t>Telescopes, board games, cricut machines, cricut cartriges, maker kits, radon detectors</t>
  </si>
  <si>
    <t>3-D printer, Heat press, Gaming systems and games, projector, microphone system</t>
  </si>
  <si>
    <t>Telescopes</t>
  </si>
  <si>
    <t>Wendy Ketelsen</t>
  </si>
  <si>
    <t>Wayne Public Library</t>
  </si>
  <si>
    <t>410 NORTH PEARL STREET</t>
  </si>
  <si>
    <t>402-375-3135</t>
  </si>
  <si>
    <t>Wayne</t>
  </si>
  <si>
    <t>Friends, Foundation, Community SRP Support</t>
  </si>
  <si>
    <t>Non-county residents</t>
  </si>
  <si>
    <t>Puzzles, Games, Tablets, Equipment, Kits</t>
  </si>
  <si>
    <t>Reference materials, equipment, vertical files (historical documents), toys</t>
  </si>
  <si>
    <t>Centurion</t>
  </si>
  <si>
    <t>Data443 RRM</t>
  </si>
  <si>
    <t>Heather Headley</t>
  </si>
  <si>
    <t>Weeping Water Public Library</t>
  </si>
  <si>
    <t>101 W ELDORA AVE SUITE 2</t>
  </si>
  <si>
    <t>PO BOX 425</t>
  </si>
  <si>
    <t>WEEPING WATER</t>
  </si>
  <si>
    <t>(402) 267-3050</t>
  </si>
  <si>
    <t>Eugene &amp; Lenore Day Foundation, Modern Woodman, WW Comm Boosters, memorial, donations, book sales, copies &amp; fax</t>
  </si>
  <si>
    <t>games, puzzles, educational materials, record player</t>
  </si>
  <si>
    <t>Family Essentials</t>
  </si>
  <si>
    <t>large laminating machine</t>
  </si>
  <si>
    <t>Aimee Morlan</t>
  </si>
  <si>
    <t>John A. Stahl Library</t>
  </si>
  <si>
    <t>330 NORTH COLFAX</t>
  </si>
  <si>
    <t>WEST POINT</t>
  </si>
  <si>
    <t>(402) 372-3831</t>
  </si>
  <si>
    <t>Dinklage Foundation</t>
  </si>
  <si>
    <t>kindle, games, puzzles, pans, laptops, hotspots</t>
  </si>
  <si>
    <t>Mary Jo Mack</t>
  </si>
  <si>
    <t>Dvoracek Memorial Library</t>
  </si>
  <si>
    <t>419 WEST THIRD STREET</t>
  </si>
  <si>
    <t>PO BOX 803</t>
  </si>
  <si>
    <t>WILBER</t>
  </si>
  <si>
    <t>(402) 821-2832</t>
  </si>
  <si>
    <t>Interest, NE Community Foundation, Donations, Copies, Book sales</t>
  </si>
  <si>
    <t>headphones, microfilm</t>
  </si>
  <si>
    <t>Holly Baber</t>
  </si>
  <si>
    <t>Lied Winside Public Library</t>
  </si>
  <si>
    <t>WINSIDE</t>
  </si>
  <si>
    <t>(402) 286-1122</t>
  </si>
  <si>
    <t>Donations &amp; Fines and Fees</t>
  </si>
  <si>
    <t>Puzzles &amp; games</t>
  </si>
  <si>
    <t>titan hq</t>
  </si>
  <si>
    <t>connecting point</t>
  </si>
  <si>
    <t>iron press for t-shirts</t>
  </si>
  <si>
    <t>Lara Lanphear</t>
  </si>
  <si>
    <t>Wisner Public Library</t>
  </si>
  <si>
    <t>1015 AVENUE E</t>
  </si>
  <si>
    <t>PO BOX 547</t>
  </si>
  <si>
    <t>WISNER</t>
  </si>
  <si>
    <t>402-529-6018</t>
  </si>
  <si>
    <t>Dinklage Grant, Memorials, Kiosk Machine, Lions Club</t>
  </si>
  <si>
    <t>6 Headphones</t>
  </si>
  <si>
    <t>Carol Duncan</t>
  </si>
  <si>
    <t>Maltman Memorial Public Library</t>
  </si>
  <si>
    <t>910 MAIN STREET</t>
  </si>
  <si>
    <t>WOOD RIVER</t>
  </si>
  <si>
    <t>308-583-2349</t>
  </si>
  <si>
    <t>headphones, reading magnifier</t>
  </si>
  <si>
    <t>Veronica Kaufman</t>
  </si>
  <si>
    <t>Wymore Public Library</t>
  </si>
  <si>
    <t>116 WEST F STREET</t>
  </si>
  <si>
    <t>WYMORE</t>
  </si>
  <si>
    <t>(402) 645-3787</t>
  </si>
  <si>
    <t>Blue Springs</t>
  </si>
  <si>
    <t>Puzzles &amp; Coloring Books</t>
  </si>
  <si>
    <t>Headphones, microfilm, and genealogy books.</t>
  </si>
  <si>
    <t>NO-IP</t>
  </si>
  <si>
    <t>STEM projects, LEGO build, typewriter</t>
  </si>
  <si>
    <t>Austin Jackson</t>
  </si>
  <si>
    <t>Kilgore Memorial Library</t>
  </si>
  <si>
    <t>520 NEBRASKA AVENUE</t>
  </si>
  <si>
    <t>YORK</t>
  </si>
  <si>
    <t>(402) 363-2620</t>
  </si>
  <si>
    <t>York</t>
  </si>
  <si>
    <t>Short and Long-term disability</t>
  </si>
  <si>
    <t>4H bags, Crikcut &amp; cartridges</t>
  </si>
  <si>
    <t>Cipafilter</t>
  </si>
  <si>
    <t>Holli Duggan</t>
  </si>
  <si>
    <t>Yutan Public Library</t>
  </si>
  <si>
    <t>410 1ST ST.</t>
  </si>
  <si>
    <t>PO BOX 241</t>
  </si>
  <si>
    <t>YUTAN</t>
  </si>
  <si>
    <t>(402) 625-2111</t>
  </si>
  <si>
    <t>Donations, fines, fees, book sales</t>
  </si>
  <si>
    <t>Puzzles, board games, cake pans</t>
  </si>
  <si>
    <t>desk top computers, headphones, tables, ipads</t>
  </si>
  <si>
    <t>biblionx apollo</t>
  </si>
  <si>
    <t>Laurie Van Ackeren</t>
  </si>
  <si>
    <t>Madison Public Library</t>
  </si>
  <si>
    <t>208 WEST 3RD STREET</t>
  </si>
  <si>
    <t>P O BOX 387</t>
  </si>
  <si>
    <t>(402) 454-3500</t>
  </si>
  <si>
    <t>Madison Community Chest, Humanities NE PrimeTime, Dollar General, ERPPD</t>
  </si>
  <si>
    <t>out of County</t>
  </si>
  <si>
    <t>books kits, hot spots, telescope, puzzles, games</t>
  </si>
  <si>
    <t>headphones, charging cords</t>
  </si>
  <si>
    <t>Hot spots</t>
  </si>
  <si>
    <t>HD Guard</t>
  </si>
  <si>
    <t>cricut, button maker, accucut, heat press,</t>
  </si>
  <si>
    <t>Head Librarian Director</t>
  </si>
  <si>
    <t>Naomi Hemphill</t>
  </si>
  <si>
    <t>Shelby Community Library</t>
  </si>
  <si>
    <t>648 N. WALNUT</t>
  </si>
  <si>
    <t>PO BOX 146</t>
  </si>
  <si>
    <t>SHELBY</t>
  </si>
  <si>
    <t>(402) 527-5181</t>
  </si>
  <si>
    <t>Fee, services, Donations</t>
  </si>
  <si>
    <t>Out of county without children enrolled in the SRC Public sc</t>
  </si>
  <si>
    <t>Linewize</t>
  </si>
  <si>
    <t>Kinetic by Windstream</t>
  </si>
  <si>
    <t>Library Director in Training</t>
  </si>
  <si>
    <t>Brenda Alt</t>
  </si>
  <si>
    <t>Director in training</t>
  </si>
  <si>
    <t>Struckman-Baatz Memorial Library</t>
  </si>
  <si>
    <t>106 SOUTH WEST AVENUE</t>
  </si>
  <si>
    <t>PO BOX  519</t>
  </si>
  <si>
    <t>WESTERN</t>
  </si>
  <si>
    <t>(402) 433-2177</t>
  </si>
  <si>
    <t>CD INTEREST, FUND RAISING,LOCAL GRANTS</t>
  </si>
  <si>
    <t>workman&amp;apos;s compensation</t>
  </si>
  <si>
    <t>puzzles, games, and cake pans</t>
  </si>
  <si>
    <t>HEAD PHONES</t>
  </si>
  <si>
    <t>Diode Communictions</t>
  </si>
  <si>
    <t>Patsy Meyer</t>
  </si>
  <si>
    <t>Indianola Public Library</t>
  </si>
  <si>
    <t>122 NORTH 4TH STREET</t>
  </si>
  <si>
    <t>PO BOX 30</t>
  </si>
  <si>
    <t>INDIANOLA</t>
  </si>
  <si>
    <t>308-364-9259</t>
  </si>
  <si>
    <t>Red Willow</t>
  </si>
  <si>
    <t>Equalization payment, interest income</t>
  </si>
  <si>
    <t>temporary resident</t>
  </si>
  <si>
    <t>Puzzles, cake pans, games, kits</t>
  </si>
  <si>
    <t>Newspapers, Family Records, City Records, Local Self-published, yearbooks</t>
  </si>
  <si>
    <t>Katie Foster</t>
  </si>
  <si>
    <t>Ewing Township Library</t>
  </si>
  <si>
    <t>202 EAST NEBRASKA</t>
  </si>
  <si>
    <t>PO BOX 55</t>
  </si>
  <si>
    <t>EWING</t>
  </si>
  <si>
    <t>Ewing Township</t>
  </si>
  <si>
    <t>Other - We do not have a computer and no internet service.</t>
  </si>
  <si>
    <t>Idella Tuttle</t>
  </si>
  <si>
    <t>Papillion Public Library</t>
  </si>
  <si>
    <t>222 NORTH JEFFERSON</t>
  </si>
  <si>
    <t>PAPILLION</t>
  </si>
  <si>
    <t>(402) 597-2040</t>
  </si>
  <si>
    <t>Meta, Friends of the Library, Library Foundation, National Arts Council</t>
  </si>
  <si>
    <t>Longevity/FSA/Dent/Disab/PEHP</t>
  </si>
  <si>
    <t>Games, passes, STEM kits, iPads, laptops</t>
  </si>
  <si>
    <t>Laminator, Heat Press, Mug Press, Button Maker, Telescope</t>
  </si>
  <si>
    <t>Matthew Kovar</t>
  </si>
  <si>
    <t>Superior Public Library</t>
  </si>
  <si>
    <t>449 NORTH KANSAS STREET</t>
  </si>
  <si>
    <t>SUPERIOR</t>
  </si>
  <si>
    <t>(402) 879-4200</t>
  </si>
  <si>
    <t>disability insurance</t>
  </si>
  <si>
    <t>cake pans, toddler kits</t>
  </si>
  <si>
    <t>Bywater</t>
  </si>
  <si>
    <t>laminator, heat press, button maker, label maker</t>
  </si>
  <si>
    <t>Vicki Perrie</t>
  </si>
  <si>
    <t>Hruska Memorial Public Library</t>
  </si>
  <si>
    <t>399 NORTH 5TH STREET</t>
  </si>
  <si>
    <t>DAVID CITY</t>
  </si>
  <si>
    <t>402-367-3100</t>
  </si>
  <si>
    <t>Butler</t>
  </si>
  <si>
    <t>Electric, Water, Sewer</t>
  </si>
  <si>
    <t>Library Foundation, Friends of the Library, Butler County Area Foundation Fund,</t>
  </si>
  <si>
    <t>Work in the City and live outside of the County</t>
  </si>
  <si>
    <t>Baskets, Kits, Telescope, Silhouette</t>
  </si>
  <si>
    <t>Newspapers, Headphones, Children&amp;apos;s Tablets, 3D Printer</t>
  </si>
  <si>
    <t>Bywater/Koha-Pioneer</t>
  </si>
  <si>
    <t>Filtered through our Firewall, Applied Connective Company</t>
  </si>
  <si>
    <t>Lucia Watts</t>
  </si>
  <si>
    <t>Dwight Community Library</t>
  </si>
  <si>
    <t>120 N 2nd Street</t>
  </si>
  <si>
    <t>P. O. BOX 82</t>
  </si>
  <si>
    <t>DWIGHT</t>
  </si>
  <si>
    <t>402-566-2111</t>
  </si>
  <si>
    <t>Blue Sky</t>
  </si>
  <si>
    <t>1.5 Mbps or less</t>
  </si>
  <si>
    <t>Kristin Matulka</t>
  </si>
  <si>
    <t>Board of Trustees, Chair</t>
  </si>
  <si>
    <t>Milligan Public Library</t>
  </si>
  <si>
    <t>507 MAIN STREET</t>
  </si>
  <si>
    <t>PO BOX 324</t>
  </si>
  <si>
    <t>MILLIGAN</t>
  </si>
  <si>
    <t>(402) 629-4302</t>
  </si>
  <si>
    <t>Vavra estate, memorials, etc.</t>
  </si>
  <si>
    <t>individual</t>
  </si>
  <si>
    <t>Cake pans, puzzles, games</t>
  </si>
  <si>
    <t>Lois Kotas</t>
  </si>
  <si>
    <t>Hooper Public Library</t>
  </si>
  <si>
    <t>128 NORTH MAIN</t>
  </si>
  <si>
    <t>PO BOX 45</t>
  </si>
  <si>
    <t>HOOPER</t>
  </si>
  <si>
    <t>(402) 654-3833</t>
  </si>
  <si>
    <t>Book Sales, Donations</t>
  </si>
  <si>
    <t>Biblionix (Apollo)</t>
  </si>
  <si>
    <t>Nextlink</t>
  </si>
  <si>
    <t>Danielle Kub</t>
  </si>
  <si>
    <t>Laurel Community Learning Center</t>
  </si>
  <si>
    <t>502 WAKEFIELD ST.</t>
  </si>
  <si>
    <t>LAUREL</t>
  </si>
  <si>
    <t>402-256-3133</t>
  </si>
  <si>
    <t>MJ</t>
  </si>
  <si>
    <t>Board Games, Button Makers, Camera</t>
  </si>
  <si>
    <t>Accessit</t>
  </si>
  <si>
    <t>Optik</t>
  </si>
  <si>
    <t>Robert Parsons</t>
  </si>
  <si>
    <t>Alliance Public Library</t>
  </si>
  <si>
    <t>1750 SWEETWATER AVENUE, SUITE 101</t>
  </si>
  <si>
    <t>ALLIANCE</t>
  </si>
  <si>
    <t>(308) 762-1387</t>
  </si>
  <si>
    <t>Those residing outside the City limits</t>
  </si>
  <si>
    <t>Backpacks, Book Club Kits, Makerspace</t>
  </si>
  <si>
    <t>allo</t>
  </si>
  <si>
    <t>Userful</t>
  </si>
  <si>
    <t>La Vista Public Library</t>
  </si>
  <si>
    <t>9110 GILES ROAD</t>
  </si>
  <si>
    <t>LA VISTA</t>
  </si>
  <si>
    <t>402-537-3900</t>
  </si>
  <si>
    <t>private memorials, Papillion Lions Club, private donor, NE Arts Council</t>
  </si>
  <si>
    <t>those not within city limits</t>
  </si>
  <si>
    <t>vision, dental, car allowance</t>
  </si>
  <si>
    <t>Kits, playaways, board games, cake pans, puzzles</t>
  </si>
  <si>
    <t>crayons/colored pencils; computer lab headphones; computer lab multi-card memory reader; ipads in-house use only</t>
  </si>
  <si>
    <t>Tinker, Craft, and Play Boxes</t>
  </si>
  <si>
    <t>Rose Barcal</t>
  </si>
  <si>
    <t>Baright Public Library</t>
  </si>
  <si>
    <t>5555 SOUTH 77TH STREET</t>
  </si>
  <si>
    <t>RALSTON</t>
  </si>
  <si>
    <t>402-331-7636</t>
  </si>
  <si>
    <t>Fines, Fees, Donations</t>
  </si>
  <si>
    <t>Non-Resident</t>
  </si>
  <si>
    <t>Library of Things, video games, laptops</t>
  </si>
  <si>
    <t>Amanda Pena</t>
  </si>
  <si>
    <t>Bob &amp; Wauneta Burkley Library &amp; Resource Center</t>
  </si>
  <si>
    <t>208 EAST FILLMORE</t>
  </si>
  <si>
    <t>P.O. BOX 375</t>
  </si>
  <si>
    <t>DEWITT</t>
  </si>
  <si>
    <t>402-683-2145</t>
  </si>
  <si>
    <t>Daycare Delivery</t>
  </si>
  <si>
    <t>Donations, Interest</t>
  </si>
  <si>
    <t>Cake pans, Puzzles, Games</t>
  </si>
  <si>
    <t>Newspapers on Microfilm, headphones</t>
  </si>
  <si>
    <t>Kinetic by Winstream</t>
  </si>
  <si>
    <t>Ransomware Recover Manager</t>
  </si>
  <si>
    <t>Joan Tietjen</t>
  </si>
  <si>
    <t>Gibbon Public Library</t>
  </si>
  <si>
    <t>116 LABARRE STREET</t>
  </si>
  <si>
    <t>P. O. BOX 309</t>
  </si>
  <si>
    <t>GIBBON</t>
  </si>
  <si>
    <t>(308) 468-5889</t>
  </si>
  <si>
    <t>Fees, Fines, Copies</t>
  </si>
  <si>
    <t>Headphones, Digitized Newspapers on CD, Obituary Compilation Books, Yearbooks</t>
  </si>
  <si>
    <t>1 Laminator</t>
  </si>
  <si>
    <t>Missy Onate</t>
  </si>
  <si>
    <t>Big Springs Public Library</t>
  </si>
  <si>
    <t>400 PINE STREET</t>
  </si>
  <si>
    <t>P. O. BOX 192</t>
  </si>
  <si>
    <t>BIG SPRINGS</t>
  </si>
  <si>
    <t>(308) 889-3482</t>
  </si>
  <si>
    <t>Atrium</t>
  </si>
  <si>
    <t>ISP Filter</t>
  </si>
  <si>
    <t>atcjet.net</t>
  </si>
  <si>
    <t>Connie Shaw</t>
  </si>
  <si>
    <t>Dalton Public Library</t>
  </si>
  <si>
    <t>306 MAIN STREET</t>
  </si>
  <si>
    <t>P.O. BOX 353</t>
  </si>
  <si>
    <t>DALTON</t>
  </si>
  <si>
    <t>308-377-2413</t>
  </si>
  <si>
    <t>microfiche</t>
  </si>
  <si>
    <t>Dalton.net</t>
  </si>
  <si>
    <t>Magnifier Equipment</t>
  </si>
  <si>
    <t>Charles Powell</t>
  </si>
  <si>
    <t>Dundy County Library</t>
  </si>
  <si>
    <t>102 6th Av East</t>
  </si>
  <si>
    <t>PO BOX 53</t>
  </si>
  <si>
    <t>BENKELMAN</t>
  </si>
  <si>
    <t>DUNDY</t>
  </si>
  <si>
    <t>(308) 423-2333</t>
  </si>
  <si>
    <t>Dundy</t>
  </si>
  <si>
    <t>Summer Reading Program, Patrons-Copies &amp; Fines, Dundy County Library Foundation</t>
  </si>
  <si>
    <t>Out of county cardholders</t>
  </si>
  <si>
    <t>Command IQ</t>
  </si>
  <si>
    <t>Christine Egger</t>
  </si>
  <si>
    <t>Faith Memorial Library</t>
  </si>
  <si>
    <t>122 NORTH GARRISON AVENUE</t>
  </si>
  <si>
    <t>WALLACE</t>
  </si>
  <si>
    <t>(308) 387-4537</t>
  </si>
  <si>
    <t>Book sale, Bake Sale, memorial donations</t>
  </si>
  <si>
    <t>volunteer library directors</t>
  </si>
  <si>
    <t>Krystle Friesen</t>
  </si>
  <si>
    <t>Finch Memorial Library</t>
  </si>
  <si>
    <t>205 NORTH WALNUT</t>
  </si>
  <si>
    <t>P. O. BOX 247</t>
  </si>
  <si>
    <t>ARNOLD</t>
  </si>
  <si>
    <t>(308) 848-2219</t>
  </si>
  <si>
    <t>Arnold and Elim</t>
  </si>
  <si>
    <t>Donations, Memorials, Book Sale</t>
  </si>
  <si>
    <t>cakepans, puzzles, patterns</t>
  </si>
  <si>
    <t>genealogy materials, Arnold annuals, reference, local history materials</t>
  </si>
  <si>
    <t>Marcy Lucas</t>
  </si>
  <si>
    <t>John G Smith Memorial Library</t>
  </si>
  <si>
    <t>517 RIDGE ST</t>
  </si>
  <si>
    <t>Keya Paha County Library</t>
  </si>
  <si>
    <t>118 S. MAIN STREET</t>
  </si>
  <si>
    <t>P. O. BOX 134</t>
  </si>
  <si>
    <t>SPRINGVIEW</t>
  </si>
  <si>
    <t>KEYA PAHA</t>
  </si>
  <si>
    <t>(402) 497-2626</t>
  </si>
  <si>
    <t>Keya Paha</t>
  </si>
  <si>
    <t>Book Sale, Donations,  Fundraising Bake sale</t>
  </si>
  <si>
    <t>Three River Telco</t>
  </si>
  <si>
    <t>Rachel Ferguson</t>
  </si>
  <si>
    <t>Lynch Public Library</t>
  </si>
  <si>
    <t>423 W. Hoffman St.</t>
  </si>
  <si>
    <t>PO Box 385</t>
  </si>
  <si>
    <t>Lynch</t>
  </si>
  <si>
    <t>Boyd</t>
  </si>
  <si>
    <t>402-569-3491</t>
  </si>
  <si>
    <t>Monetary gifts and donations</t>
  </si>
  <si>
    <t>There is no library director in employ here.</t>
  </si>
  <si>
    <t>Wifi hotspot; puzzles (12); cake pans (12); ONYX vision assist magnifier</t>
  </si>
  <si>
    <t>Three River.net</t>
  </si>
  <si>
    <t>Sue Barnes</t>
  </si>
  <si>
    <t>Secretary</t>
  </si>
  <si>
    <t>Petersburg Public Library</t>
  </si>
  <si>
    <t>203 E. Widaman</t>
  </si>
  <si>
    <t>P. O. BOX 60</t>
  </si>
  <si>
    <t>PETERSBURG</t>
  </si>
  <si>
    <t>402-386-5551</t>
  </si>
  <si>
    <t>not at this time</t>
  </si>
  <si>
    <t>We have a drop box just inside the building to drop off returned books</t>
  </si>
  <si>
    <t>Big Give, Boone Foundation</t>
  </si>
  <si>
    <t>We do not checkout our laptops.</t>
  </si>
  <si>
    <t>Elaine Beckman/ Jennifer Leifeld</t>
  </si>
  <si>
    <t>Volunteer</t>
  </si>
  <si>
    <t>Plymouth Public Library</t>
  </si>
  <si>
    <t>103 NORTH JEFFERSON AVENUE</t>
  </si>
  <si>
    <t>P. O. BOX 378</t>
  </si>
  <si>
    <t>PLYMOUTH</t>
  </si>
  <si>
    <t>(402) 656-4335</t>
  </si>
  <si>
    <t>Donations, Fundraiser</t>
  </si>
  <si>
    <t>Diode</t>
  </si>
  <si>
    <t>Dave Rosenbaum</t>
  </si>
  <si>
    <t>Scotia Public Library &amp; Heritage Center</t>
  </si>
  <si>
    <t>110 S. MAIN</t>
  </si>
  <si>
    <t>PO BOX 188</t>
  </si>
  <si>
    <t>SCOTIA</t>
  </si>
  <si>
    <t>GREELEY</t>
  </si>
  <si>
    <t>(308) 245-3191</t>
  </si>
  <si>
    <t>puzzles, board games, stem kits, toys, craft kits</t>
  </si>
  <si>
    <t>Netnanny</t>
  </si>
  <si>
    <t>digitizing/scanning equipment for video, slides, photos and documents.</t>
  </si>
  <si>
    <t>Julie Middendorf</t>
  </si>
  <si>
    <t>Sioux County Public Library</t>
  </si>
  <si>
    <t>182 WEST 3RD</t>
  </si>
  <si>
    <t>P. O. BOX 31</t>
  </si>
  <si>
    <t>HARRISON</t>
  </si>
  <si>
    <t>SIOUX</t>
  </si>
  <si>
    <t>(308) 668-9431</t>
  </si>
  <si>
    <t>Sioux</t>
  </si>
  <si>
    <t>QB Foundation</t>
  </si>
  <si>
    <t>Anyone living outside of Sioux County</t>
  </si>
  <si>
    <t>Backpacks, puzzles and games</t>
  </si>
  <si>
    <t>Community cookbooks, historical books from Sioux County and surrounding areas.</t>
  </si>
  <si>
    <t>WinDBreak Cable</t>
  </si>
  <si>
    <t>Sarah Sanderson</t>
  </si>
  <si>
    <t>Spalding Public Library</t>
  </si>
  <si>
    <t>159 WEST SAINT JOSEPH STREET</t>
  </si>
  <si>
    <t>P. O. BOX 74</t>
  </si>
  <si>
    <t>SPALDING</t>
  </si>
  <si>
    <t>Kim Webb</t>
  </si>
  <si>
    <t>Springbank Township Library</t>
  </si>
  <si>
    <t>100 EAST 2ND STREET</t>
  </si>
  <si>
    <t>ALLEN</t>
  </si>
  <si>
    <t>Stella Community Library</t>
  </si>
  <si>
    <t>207 3RD STREET</t>
  </si>
  <si>
    <t>PO BOX 114</t>
  </si>
  <si>
    <t>STELLA</t>
  </si>
  <si>
    <t>(402) 883-2232</t>
  </si>
  <si>
    <t>Sterling Public Library</t>
  </si>
  <si>
    <t>150 BROADWAY STREET</t>
  </si>
  <si>
    <t>P. O. BOX 57</t>
  </si>
  <si>
    <t>STERLING</t>
  </si>
  <si>
    <t>(402) 866-2056</t>
  </si>
  <si>
    <t>cake pans, puzzles,ukes</t>
  </si>
  <si>
    <t>Big Red</t>
  </si>
  <si>
    <t>Rebecca Kennedy</t>
  </si>
  <si>
    <t>Thomas County Library</t>
  </si>
  <si>
    <t>501 MAIN STREET</t>
  </si>
  <si>
    <t>P.O. BOX 228</t>
  </si>
  <si>
    <t>THEDFORD</t>
  </si>
  <si>
    <t>THOMAS</t>
  </si>
  <si>
    <t>(308) 645-2237</t>
  </si>
  <si>
    <t>Thomas</t>
  </si>
  <si>
    <t>Bookmobile - other collections</t>
  </si>
  <si>
    <t>Memorial money $1000</t>
  </si>
  <si>
    <t>NA we hire tech company to do this.</t>
  </si>
  <si>
    <t>Not sure tech company is in charge of this.</t>
  </si>
  <si>
    <t>Marcy Andersen</t>
  </si>
  <si>
    <t>Jackson Community Library</t>
  </si>
  <si>
    <t>223 N. JOHN ST.</t>
  </si>
  <si>
    <t>PO BOX 131</t>
  </si>
  <si>
    <t>JACKSON</t>
  </si>
  <si>
    <t>712-490-3192</t>
  </si>
  <si>
    <t>Unadilla Community Library</t>
  </si>
  <si>
    <t>770 G STREET</t>
  </si>
  <si>
    <t>UNADILLA</t>
  </si>
  <si>
    <t>402-828-5355</t>
  </si>
  <si>
    <t>no outside circulation</t>
  </si>
  <si>
    <t>Book sales, donations, Memorial Day luncheon</t>
  </si>
  <si>
    <t>AutoLibrarian</t>
  </si>
  <si>
    <t>We do not have any Internet Filtering Software.</t>
  </si>
  <si>
    <t>Corinne Zahn</t>
  </si>
  <si>
    <t>Date of Latest Addition or Renovation</t>
  </si>
  <si>
    <t>Summer, 2026</t>
  </si>
  <si>
    <t xml:space="preserve">Unknown </t>
  </si>
  <si>
    <t>End of 2026</t>
  </si>
  <si>
    <t>Vestibule or Locker Pickup</t>
  </si>
  <si>
    <t>IEEE grant, Friends of the Library, Donations, NE State Historical Society Foundation, Dollar General, First Interstate Bank, ALA grant</t>
  </si>
  <si>
    <t>Board/Card Games</t>
  </si>
  <si>
    <t>Paid Librarians (people)</t>
  </si>
  <si>
    <t>Stephanie O'Connor</t>
  </si>
  <si>
    <t>Ashtyn Blacksheep</t>
  </si>
  <si>
    <t>227 out of 246 libraries reporting, or 92%</t>
  </si>
  <si>
    <t>I only charge overdue fines if the materials are very overdue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</si>
</sst>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3" fontId="0" fillId="0" borderId="0" xfId="0" applyNumberFormat="1"/>
    <xf numFmtId="14" fontId="0" fillId="0" borderId="0" xfId="0" applyNumberFormat="1"/>
    <xf numFmtId="17" fontId="0" fillId="0" borderId="0" xfId="0" applyNumberFormat="1"/>
    <xf numFmtId="0" fontId="0" fillId="0" borderId="0" xfId="0" applyAlignment="1">
      <alignment wrapText="1"/>
    </xf>
    <xf numFmtId="0" fontId="16" fillId="0" borderId="0" xfId="0" applyFont="1"/>
    <xf numFmtId="0" fontId="16" fillId="0" borderId="0" xfId="0" applyFont="1" applyAlignment="1">
      <alignment wrapText="1"/>
    </xf>
    <xf numFmtId="0" fontId="0" fillId="33" borderId="0" xfId="0" applyFill="1"/>
    <xf numFmtId="14" fontId="0" fillId="33" borderId="0" xfId="0" applyNumberFormat="1" applyFill="1"/>
    <xf numFmtId="3" fontId="0" fillId="33" borderId="0" xfId="0" applyNumberFormat="1" applyFill="1"/>
    <xf numFmtId="164" fontId="0" fillId="0" borderId="0" xfId="0" applyNumberFormat="1"/>
    <xf numFmtId="164" fontId="0" fillId="33" borderId="0" xfId="0" applyNumberFormat="1" applyFill="1"/>
    <xf numFmtId="0" fontId="0" fillId="0" borderId="0" xfId="0" applyAlignment="1">
      <alignment horizontal="right"/>
    </xf>
    <xf numFmtId="0" fontId="0" fillId="33" borderId="0" xfId="0" applyFill="1" applyAlignment="1">
      <alignment horizontal="right"/>
    </xf>
    <xf numFmtId="165" fontId="0" fillId="0" borderId="0" xfId="0" applyNumberFormat="1"/>
    <xf numFmtId="165" fontId="0" fillId="33" borderId="0" xfId="0" applyNumberFormat="1" applyFill="1"/>
    <xf numFmtId="1" fontId="0" fillId="0" borderId="0" xfId="0" applyNumberFormat="1"/>
    <xf numFmtId="3" fontId="16" fillId="0" borderId="0" xfId="0" applyNumberFormat="1" applyFont="1" applyAlignment="1">
      <alignment wrapText="1"/>
    </xf>
    <xf numFmtId="164" fontId="16" fillId="0" borderId="0" xfId="0" applyNumberFormat="1"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085CE-94F2-498C-AE84-4D241009A87A}">
  <dimension ref="A1:JM250"/>
  <sheetViews>
    <sheetView tabSelected="1"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39.140625" customWidth="1"/>
    <col min="2" max="2" width="31.42578125" customWidth="1"/>
    <col min="3" max="3" width="27.85546875" customWidth="1"/>
    <col min="7" max="7" width="17.85546875" customWidth="1"/>
    <col min="9" max="9" width="11.140625" customWidth="1"/>
    <col min="10" max="10" width="12.5703125" customWidth="1"/>
    <col min="12" max="12" width="14.42578125" customWidth="1"/>
    <col min="13" max="13" width="10.5703125" customWidth="1"/>
    <col min="14" max="14" width="14.85546875" customWidth="1"/>
    <col min="16" max="16" width="15.140625" customWidth="1"/>
    <col min="20" max="20" width="11.85546875" customWidth="1"/>
    <col min="21" max="21" width="12.5703125" customWidth="1"/>
    <col min="24" max="24" width="13.140625" customWidth="1"/>
    <col min="25" max="25" width="11.5703125" customWidth="1"/>
    <col min="28" max="28" width="11.5703125" customWidth="1"/>
    <col min="29" max="29" width="10.28515625" customWidth="1"/>
    <col min="30" max="30" width="12.28515625" customWidth="1"/>
    <col min="31" max="31" width="13.85546875" customWidth="1"/>
    <col min="32" max="32" width="11.28515625" customWidth="1"/>
    <col min="33" max="33" width="11.42578125" customWidth="1"/>
    <col min="34" max="34" width="10.5703125" customWidth="1"/>
    <col min="35" max="35" width="11.140625" customWidth="1"/>
    <col min="36" max="36" width="12.85546875" customWidth="1"/>
    <col min="37" max="37" width="11.140625" customWidth="1"/>
    <col min="38" max="38" width="12" customWidth="1"/>
    <col min="39" max="39" width="14" customWidth="1"/>
    <col min="40" max="40" width="20.140625" customWidth="1"/>
    <col min="41" max="41" width="15.28515625" customWidth="1"/>
    <col min="42" max="42" width="18" customWidth="1"/>
    <col min="43" max="43" width="15.140625" customWidth="1"/>
    <col min="44" max="44" width="17.42578125" customWidth="1"/>
    <col min="45" max="45" width="17.7109375" customWidth="1"/>
    <col min="46" max="46" width="18.85546875" customWidth="1"/>
    <col min="47" max="47" width="11.85546875" customWidth="1"/>
    <col min="48" max="48" width="11.7109375" customWidth="1"/>
    <col min="49" max="49" width="11.5703125" customWidth="1"/>
    <col min="50" max="50" width="14.42578125" customWidth="1"/>
    <col min="51" max="51" width="13.42578125" customWidth="1"/>
    <col min="52" max="52" width="15.28515625" customWidth="1"/>
    <col min="53" max="53" width="18.140625" customWidth="1"/>
    <col min="54" max="54" width="14.7109375" customWidth="1"/>
    <col min="55" max="55" width="13.5703125" customWidth="1"/>
    <col min="56" max="56" width="14.28515625" customWidth="1"/>
    <col min="58" max="58" width="19.140625" customWidth="1"/>
    <col min="59" max="59" width="12.42578125" customWidth="1"/>
    <col min="60" max="60" width="13.7109375" customWidth="1"/>
    <col min="61" max="62" width="13.140625" customWidth="1"/>
    <col min="63" max="63" width="14.7109375" customWidth="1"/>
    <col min="64" max="64" width="13" customWidth="1"/>
    <col min="65" max="65" width="12.5703125" customWidth="1"/>
    <col min="66" max="66" width="12.7109375" customWidth="1"/>
    <col min="67" max="67" width="14.7109375" customWidth="1"/>
    <col min="68" max="68" width="18.85546875" customWidth="1"/>
    <col min="69" max="69" width="11.7109375" customWidth="1"/>
    <col min="70" max="70" width="13.140625" customWidth="1"/>
    <col min="71" max="71" width="12.85546875" customWidth="1"/>
    <col min="72" max="72" width="12.5703125" customWidth="1"/>
    <col min="73" max="73" width="12.42578125" customWidth="1"/>
    <col min="74" max="74" width="14.5703125" customWidth="1"/>
    <col min="75" max="75" width="14.140625" customWidth="1"/>
    <col min="76" max="76" width="11.7109375" customWidth="1"/>
    <col min="77" max="77" width="15.140625" customWidth="1"/>
    <col min="80" max="80" width="12.28515625" customWidth="1"/>
    <col min="81" max="81" width="10.140625" customWidth="1"/>
    <col min="82" max="82" width="13.5703125" customWidth="1"/>
    <col min="83" max="83" width="13.85546875" customWidth="1"/>
    <col min="84" max="84" width="11.85546875" customWidth="1"/>
    <col min="85" max="85" width="12.42578125" customWidth="1"/>
    <col min="86" max="87" width="13" customWidth="1"/>
    <col min="88" max="88" width="13.5703125" customWidth="1"/>
    <col min="89" max="89" width="15" customWidth="1"/>
    <col min="90" max="90" width="13.5703125" customWidth="1"/>
    <col min="91" max="91" width="12.85546875" customWidth="1"/>
    <col min="93" max="93" width="14" customWidth="1"/>
    <col min="94" max="94" width="15.42578125" customWidth="1"/>
    <col min="95" max="95" width="14.28515625" customWidth="1"/>
    <col min="96" max="96" width="14.42578125" customWidth="1"/>
    <col min="97" max="97" width="13.42578125" customWidth="1"/>
    <col min="98" max="98" width="14.7109375" customWidth="1"/>
    <col min="99" max="99" width="13.42578125" customWidth="1"/>
    <col min="100" max="100" width="13.5703125" customWidth="1"/>
    <col min="101" max="101" width="14.5703125" customWidth="1"/>
    <col min="102" max="102" width="13" customWidth="1"/>
    <col min="103" max="103" width="11.85546875" customWidth="1"/>
    <col min="104" max="104" width="13.85546875" customWidth="1"/>
    <col min="105" max="105" width="13.7109375" customWidth="1"/>
    <col min="106" max="106" width="13.140625" customWidth="1"/>
    <col min="107" max="107" width="12.28515625" customWidth="1"/>
    <col min="108" max="108" width="12.7109375" customWidth="1"/>
    <col min="109" max="110" width="13.7109375" customWidth="1"/>
    <col min="111" max="111" width="14.85546875" customWidth="1"/>
    <col min="112" max="112" width="14" customWidth="1"/>
    <col min="113" max="113" width="14.5703125" customWidth="1"/>
    <col min="114" max="114" width="14" customWidth="1"/>
    <col min="115" max="115" width="13.7109375" customWidth="1"/>
    <col min="116" max="116" width="13" customWidth="1"/>
    <col min="117" max="117" width="13.42578125" customWidth="1"/>
    <col min="118" max="118" width="12.5703125" customWidth="1"/>
    <col min="119" max="119" width="14.28515625" customWidth="1"/>
    <col min="120" max="120" width="14.85546875" customWidth="1"/>
    <col min="121" max="121" width="16" customWidth="1"/>
    <col min="122" max="122" width="15.42578125" customWidth="1"/>
    <col min="123" max="123" width="14.85546875" customWidth="1"/>
    <col min="124" max="124" width="14.42578125" customWidth="1"/>
    <col min="125" max="125" width="12.140625" customWidth="1"/>
    <col min="126" max="126" width="12.28515625" customWidth="1"/>
    <col min="127" max="127" width="12" customWidth="1"/>
    <col min="128" max="128" width="11.140625" customWidth="1"/>
    <col min="129" max="129" width="11.85546875" customWidth="1"/>
    <col min="130" max="130" width="12.42578125" customWidth="1"/>
    <col min="131" max="131" width="12.5703125" customWidth="1"/>
    <col min="132" max="132" width="12.85546875" customWidth="1"/>
    <col min="133" max="133" width="12.5703125" customWidth="1"/>
    <col min="134" max="134" width="12.140625" customWidth="1"/>
    <col min="135" max="135" width="13.42578125" customWidth="1"/>
    <col min="136" max="136" width="12.28515625" customWidth="1"/>
    <col min="137" max="137" width="12" customWidth="1"/>
    <col min="138" max="138" width="11" customWidth="1"/>
    <col min="139" max="139" width="13.85546875" customWidth="1"/>
    <col min="140" max="140" width="14.140625" customWidth="1"/>
    <col min="141" max="141" width="12.85546875" customWidth="1"/>
    <col min="142" max="142" width="14.42578125" customWidth="1"/>
    <col min="143" max="143" width="14" customWidth="1"/>
    <col min="144" max="144" width="14.85546875" customWidth="1"/>
    <col min="145" max="145" width="16.140625" customWidth="1"/>
    <col min="146" max="146" width="15.85546875" customWidth="1"/>
    <col min="147" max="147" width="14.28515625" customWidth="1"/>
    <col min="148" max="148" width="13.85546875" customWidth="1"/>
    <col min="149" max="149" width="13.5703125" customWidth="1"/>
    <col min="150" max="150" width="13.42578125" customWidth="1"/>
    <col min="151" max="151" width="13.85546875" customWidth="1"/>
    <col min="152" max="152" width="14" customWidth="1"/>
    <col min="153" max="153" width="13" customWidth="1"/>
    <col min="154" max="154" width="14.85546875" customWidth="1"/>
    <col min="155" max="155" width="14.140625" customWidth="1"/>
    <col min="156" max="156" width="13.7109375" customWidth="1"/>
    <col min="157" max="157" width="14.5703125" customWidth="1"/>
    <col min="158" max="158" width="17.42578125" customWidth="1"/>
    <col min="159" max="159" width="12.85546875" customWidth="1"/>
    <col min="160" max="161" width="14.42578125" customWidth="1"/>
    <col min="162" max="162" width="13.28515625" customWidth="1"/>
    <col min="163" max="163" width="13.5703125" customWidth="1"/>
    <col min="164" max="164" width="13.85546875" customWidth="1"/>
    <col min="165" max="165" width="15.5703125" customWidth="1"/>
    <col min="166" max="166" width="14.5703125" customWidth="1"/>
    <col min="167" max="167" width="23.28515625" customWidth="1"/>
    <col min="178" max="178" width="13.42578125" customWidth="1"/>
    <col min="179" max="179" width="14.28515625" customWidth="1"/>
    <col min="180" max="180" width="12.85546875" customWidth="1"/>
    <col min="181" max="181" width="13.5703125" customWidth="1"/>
    <col min="182" max="183" width="13.7109375" customWidth="1"/>
    <col min="184" max="184" width="14.85546875" customWidth="1"/>
    <col min="185" max="185" width="13" customWidth="1"/>
    <col min="186" max="186" width="12.85546875" customWidth="1"/>
    <col min="187" max="187" width="14.42578125" customWidth="1"/>
    <col min="188" max="188" width="12.28515625" customWidth="1"/>
    <col min="189" max="189" width="11.7109375" customWidth="1"/>
    <col min="190" max="190" width="12.5703125" customWidth="1"/>
    <col min="191" max="192" width="11.85546875" customWidth="1"/>
    <col min="193" max="193" width="14" customWidth="1"/>
    <col min="194" max="194" width="10.85546875" customWidth="1"/>
    <col min="195" max="195" width="12.28515625" customWidth="1"/>
    <col min="196" max="196" width="11.5703125" customWidth="1"/>
    <col min="197" max="197" width="12.28515625" customWidth="1"/>
    <col min="198" max="198" width="13.7109375" customWidth="1"/>
    <col min="199" max="199" width="14.140625" customWidth="1"/>
    <col min="200" max="200" width="14.42578125" customWidth="1"/>
    <col min="201" max="201" width="12.5703125" customWidth="1"/>
    <col min="202" max="202" width="12.85546875" customWidth="1"/>
    <col min="203" max="203" width="13.140625" customWidth="1"/>
    <col min="204" max="204" width="12.42578125" customWidth="1"/>
    <col min="205" max="205" width="14.140625" customWidth="1"/>
    <col min="206" max="206" width="12.28515625" customWidth="1"/>
    <col min="207" max="207" width="13.140625" customWidth="1"/>
    <col min="208" max="208" width="11.140625" customWidth="1"/>
    <col min="209" max="209" width="14.28515625" customWidth="1"/>
    <col min="210" max="210" width="15.85546875" customWidth="1"/>
    <col min="211" max="211" width="14.42578125" customWidth="1"/>
    <col min="212" max="212" width="13.28515625" customWidth="1"/>
    <col min="213" max="214" width="12.85546875" customWidth="1"/>
    <col min="215" max="215" width="14" customWidth="1"/>
    <col min="216" max="216" width="16.42578125" customWidth="1"/>
    <col min="217" max="217" width="13" customWidth="1"/>
    <col min="218" max="218" width="13.42578125" customWidth="1"/>
    <col min="219" max="219" width="12.28515625" customWidth="1"/>
    <col min="220" max="220" width="13.7109375" customWidth="1"/>
    <col min="221" max="221" width="11.85546875" customWidth="1"/>
    <col min="222" max="222" width="12.28515625" customWidth="1"/>
    <col min="223" max="223" width="25.5703125" customWidth="1"/>
    <col min="224" max="224" width="13.42578125" customWidth="1"/>
    <col min="225" max="225" width="15.5703125" customWidth="1"/>
    <col min="226" max="226" width="25" customWidth="1"/>
    <col min="227" max="227" width="26.85546875" customWidth="1"/>
    <col min="228" max="228" width="19.42578125" customWidth="1"/>
    <col min="229" max="229" width="14.28515625" customWidth="1"/>
    <col min="230" max="230" width="17.42578125" customWidth="1"/>
    <col min="231" max="231" width="18.7109375" customWidth="1"/>
    <col min="232" max="232" width="21.42578125" customWidth="1"/>
    <col min="233" max="233" width="23.85546875" customWidth="1"/>
    <col min="234" max="234" width="14.140625" customWidth="1"/>
    <col min="235" max="235" width="14.85546875" customWidth="1"/>
    <col min="236" max="236" width="12.5703125" customWidth="1"/>
    <col min="237" max="237" width="10" customWidth="1"/>
    <col min="249" max="249" width="12.5703125" customWidth="1"/>
    <col min="254" max="254" width="16.28515625" customWidth="1"/>
    <col min="257" max="257" width="13.140625" customWidth="1"/>
    <col min="258" max="258" width="12.7109375" customWidth="1"/>
    <col min="259" max="259" width="13.140625" customWidth="1"/>
    <col min="260" max="260" width="12.7109375" customWidth="1"/>
    <col min="261" max="261" width="12" customWidth="1"/>
    <col min="262" max="262" width="13.28515625" customWidth="1"/>
    <col min="263" max="263" width="12.28515625" customWidth="1"/>
    <col min="264" max="264" width="12.7109375" customWidth="1"/>
    <col min="265" max="265" width="11" customWidth="1"/>
    <col min="266" max="266" width="10" customWidth="1"/>
    <col min="267" max="267" width="20.7109375" customWidth="1"/>
    <col min="268" max="268" width="13" customWidth="1"/>
    <col min="269" max="269" width="13.7109375" customWidth="1"/>
    <col min="270" max="270" width="14.42578125" customWidth="1"/>
    <col min="271" max="271" width="28.140625" customWidth="1"/>
    <col min="272" max="272" width="21.42578125" customWidth="1"/>
    <col min="273" max="273" width="12.7109375" customWidth="1"/>
  </cols>
  <sheetData>
    <row r="1" spans="1:273" s="5" customFormat="1" x14ac:dyDescent="0.25">
      <c r="A1" s="5" t="str">
        <f>"1.1"</f>
        <v>1.1</v>
      </c>
      <c r="B1" s="5" t="str">
        <f>"1.2"</f>
        <v>1.2</v>
      </c>
      <c r="C1" s="5" t="str">
        <f>"1.3"</f>
        <v>1.3</v>
      </c>
      <c r="D1" s="5" t="str">
        <f>"1.4"</f>
        <v>1.4</v>
      </c>
      <c r="E1" s="5" t="str">
        <f>"1.5"</f>
        <v>1.5</v>
      </c>
      <c r="F1" s="5" t="str">
        <f>"1.6"</f>
        <v>1.6</v>
      </c>
      <c r="G1" s="5" t="str">
        <f>"1.7"</f>
        <v>1.7</v>
      </c>
      <c r="H1" s="5" t="str">
        <f>"1.8"</f>
        <v>1.8</v>
      </c>
      <c r="I1" s="5" t="str">
        <f>"1.9"</f>
        <v>1.9</v>
      </c>
      <c r="J1" s="5" t="str">
        <f>"1.10"</f>
        <v>1.10</v>
      </c>
      <c r="K1" s="5" t="str">
        <f>"2.1"</f>
        <v>2.1</v>
      </c>
      <c r="L1" s="5" t="str">
        <f>"2.2"</f>
        <v>2.2</v>
      </c>
      <c r="M1" s="5" t="str">
        <f>"2.3"</f>
        <v>2.3</v>
      </c>
      <c r="N1" s="5" t="str">
        <f>"2.4"</f>
        <v>2.4</v>
      </c>
      <c r="O1" s="5" t="str">
        <f>"2.5"</f>
        <v>2.5</v>
      </c>
      <c r="P1" s="5" t="str">
        <f>"2.6"</f>
        <v>2.6</v>
      </c>
      <c r="Q1" s="5" t="str">
        <f>"2.7"</f>
        <v>2.7</v>
      </c>
      <c r="R1" s="5" t="str">
        <f>"2.8"</f>
        <v>2.8</v>
      </c>
      <c r="S1" s="5" t="str">
        <f>"2.9"</f>
        <v>2.9</v>
      </c>
      <c r="T1" s="5" t="str">
        <f>"2.10"</f>
        <v>2.10</v>
      </c>
      <c r="U1" s="5" t="str">
        <f>"2.11"</f>
        <v>2.11</v>
      </c>
      <c r="V1" s="5" t="str">
        <f>"2.12"</f>
        <v>2.12</v>
      </c>
      <c r="W1" s="5" t="str">
        <f>"2.13"</f>
        <v>2.13</v>
      </c>
      <c r="X1" s="5" t="str">
        <f>"2.14"</f>
        <v>2.14</v>
      </c>
      <c r="Y1" s="5" t="str">
        <f>"2.15"</f>
        <v>2.15</v>
      </c>
      <c r="Z1" s="5" t="str">
        <f>"2.16"</f>
        <v>2.16</v>
      </c>
      <c r="AA1" s="5" t="str">
        <f>"2.17"</f>
        <v>2.17</v>
      </c>
      <c r="AB1" s="5" t="str">
        <f>"2.18"</f>
        <v>2.18</v>
      </c>
      <c r="AC1" s="5" t="str">
        <f>"2.18"</f>
        <v>2.18</v>
      </c>
      <c r="AD1" s="5" t="str">
        <f>"2.18"</f>
        <v>2.18</v>
      </c>
      <c r="AE1" s="5" t="str">
        <f>"2.18"</f>
        <v>2.18</v>
      </c>
      <c r="AF1" s="5" t="str">
        <f>"2.18"</f>
        <v>2.18</v>
      </c>
      <c r="AG1" s="5" t="str">
        <f>"2.28"</f>
        <v>2.28</v>
      </c>
      <c r="AH1" s="5" t="str">
        <f>"2.30"</f>
        <v>2.30</v>
      </c>
      <c r="AI1" s="5" t="str">
        <f>"2.31"</f>
        <v>2.31</v>
      </c>
      <c r="AJ1" s="5" t="str">
        <f>"2.32"</f>
        <v>2.32</v>
      </c>
      <c r="AK1" s="5" t="str">
        <f>"3.1"</f>
        <v>3.1</v>
      </c>
      <c r="AL1" s="5" t="str">
        <f>"3.2"</f>
        <v>3.2</v>
      </c>
      <c r="AM1" s="5" t="str">
        <f>"3.3"</f>
        <v>3.3</v>
      </c>
      <c r="AN1" s="5" t="str">
        <f>"3.4"</f>
        <v>3.4</v>
      </c>
      <c r="AO1" s="5" t="str">
        <f>"3.5"</f>
        <v>3.5</v>
      </c>
      <c r="AP1" s="5" t="str">
        <f>"3.6"</f>
        <v>3.6</v>
      </c>
      <c r="AQ1" s="5" t="str">
        <f>"3.7"</f>
        <v>3.7</v>
      </c>
      <c r="AR1" s="5" t="str">
        <f>"3.8"</f>
        <v>3.8</v>
      </c>
      <c r="AS1" s="5" t="str">
        <f>"3.9"</f>
        <v>3.9</v>
      </c>
      <c r="AT1" s="5" t="str">
        <f>"3.10"</f>
        <v>3.10</v>
      </c>
      <c r="AU1" s="5" t="str">
        <f>"3.11"</f>
        <v>3.11</v>
      </c>
      <c r="AV1" s="5" t="str">
        <f>"3.12"</f>
        <v>3.12</v>
      </c>
      <c r="AW1" s="5" t="str">
        <f>"3.13"</f>
        <v>3.13</v>
      </c>
      <c r="AX1" s="5" t="str">
        <f>"3.14"</f>
        <v>3.14</v>
      </c>
      <c r="AY1" s="5" t="str">
        <f>"3.15"</f>
        <v>3.15</v>
      </c>
      <c r="AZ1" s="5" t="str">
        <f>"3.16"</f>
        <v>3.16</v>
      </c>
      <c r="BA1" s="5" t="str">
        <f>"3.17"</f>
        <v>3.17</v>
      </c>
      <c r="BB1" s="5" t="str">
        <f>"3.18"</f>
        <v>3.18</v>
      </c>
      <c r="BC1" s="5" t="str">
        <f>"3.19"</f>
        <v>3.19</v>
      </c>
      <c r="BD1" s="5" t="str">
        <f>"3.20"</f>
        <v>3.20</v>
      </c>
      <c r="BE1" s="5" t="str">
        <f>"3.21"</f>
        <v>3.21</v>
      </c>
      <c r="BF1" s="5" t="str">
        <f>"3.22"</f>
        <v>3.22</v>
      </c>
      <c r="BG1" s="5" t="str">
        <f>"3.23"</f>
        <v>3.23</v>
      </c>
      <c r="BH1" s="5" t="str">
        <f>"3.24"</f>
        <v>3.24</v>
      </c>
      <c r="BI1" s="5" t="str">
        <f>"3.25"</f>
        <v>3.25</v>
      </c>
      <c r="BJ1" s="5" t="str">
        <f>"3.26"</f>
        <v>3.26</v>
      </c>
      <c r="BK1" s="5" t="str">
        <f>"3.27"</f>
        <v>3.27</v>
      </c>
      <c r="BL1" s="5" t="str">
        <f>"3.28"</f>
        <v>3.28</v>
      </c>
      <c r="BM1" s="5" t="str">
        <f>"3.29"</f>
        <v>3.29</v>
      </c>
      <c r="BN1" s="5" t="str">
        <f>"3.30"</f>
        <v>3.30</v>
      </c>
      <c r="BO1" s="5" t="str">
        <f>"3.31"</f>
        <v>3.31</v>
      </c>
      <c r="BP1" s="5" t="str">
        <f>"3.32"</f>
        <v>3.32</v>
      </c>
      <c r="BQ1" s="5" t="str">
        <f>"3.33"</f>
        <v>3.33</v>
      </c>
      <c r="BR1" s="5" t="str">
        <f>"3.34"</f>
        <v>3.34</v>
      </c>
      <c r="BS1" s="5" t="str">
        <f>"3.35"</f>
        <v>3.35</v>
      </c>
      <c r="BT1" s="5" t="str">
        <f>"3.36"</f>
        <v>3.36</v>
      </c>
      <c r="BU1" s="5" t="str">
        <f>"3.37"</f>
        <v>3.37</v>
      </c>
      <c r="BV1" s="5" t="str">
        <f>"3.38"</f>
        <v>3.38</v>
      </c>
      <c r="BW1" s="5" t="str">
        <f>"3.39"</f>
        <v>3.39</v>
      </c>
      <c r="BX1" s="5" t="str">
        <f>"3.40"</f>
        <v>3.40</v>
      </c>
      <c r="BY1" s="5" t="str">
        <f>"3.41"</f>
        <v>3.41</v>
      </c>
      <c r="BZ1" s="5" t="str">
        <f>"3.42"</f>
        <v>3.42</v>
      </c>
      <c r="CA1" s="5" t="str">
        <f>"3.43"</f>
        <v>3.43</v>
      </c>
      <c r="CB1" s="5" t="str">
        <f>"3.44"</f>
        <v>3.44</v>
      </c>
      <c r="CC1" s="5" t="str">
        <f>"3.45"</f>
        <v>3.45</v>
      </c>
      <c r="CD1" s="5" t="str">
        <f>"3.46"</f>
        <v>3.46</v>
      </c>
      <c r="CE1" s="5" t="str">
        <f>"3.47"</f>
        <v>3.47</v>
      </c>
      <c r="CF1" s="5" t="str">
        <f>"3.48"</f>
        <v>3.48</v>
      </c>
      <c r="CG1" s="5" t="str">
        <f>"3.49"</f>
        <v>3.49</v>
      </c>
      <c r="CH1" s="5" t="str">
        <f>"3.50"</f>
        <v>3.50</v>
      </c>
      <c r="CI1" s="5" t="str">
        <f>"3.51"</f>
        <v>3.51</v>
      </c>
      <c r="CJ1" s="5" t="str">
        <f>"3.52"</f>
        <v>3.52</v>
      </c>
      <c r="CK1" s="5" t="str">
        <f>"3.53"</f>
        <v>3.53</v>
      </c>
      <c r="CL1" s="5" t="str">
        <f>"3.54"</f>
        <v>3.54</v>
      </c>
      <c r="CM1" s="5" t="str">
        <f>"3.55"</f>
        <v>3.55</v>
      </c>
      <c r="CN1" s="5" t="str">
        <f>"3.56"</f>
        <v>3.56</v>
      </c>
      <c r="CO1" s="5" t="str">
        <f>"3.57"</f>
        <v>3.57</v>
      </c>
      <c r="CP1" s="5" t="str">
        <f>"3.58"</f>
        <v>3.58</v>
      </c>
      <c r="CQ1" s="5" t="str">
        <f>"3.59"</f>
        <v>3.59</v>
      </c>
      <c r="CR1" s="5" t="str">
        <f>"3.60"</f>
        <v>3.60</v>
      </c>
      <c r="CS1" s="5" t="str">
        <f>"3.61"</f>
        <v>3.61</v>
      </c>
      <c r="CT1" s="5" t="str">
        <f>"4.1"</f>
        <v>4.1</v>
      </c>
      <c r="CU1" s="5" t="str">
        <f>"4.2"</f>
        <v>4.2</v>
      </c>
      <c r="CV1" s="5" t="str">
        <f>"4.3"</f>
        <v>4.3</v>
      </c>
      <c r="CW1" s="5" t="str">
        <f>"4.4"</f>
        <v>4.4</v>
      </c>
      <c r="CX1" s="5" t="str">
        <f>"4.5"</f>
        <v>4.5</v>
      </c>
      <c r="CY1" s="5" t="str">
        <f>"4.6"</f>
        <v>4.6</v>
      </c>
      <c r="CZ1" s="5" t="str">
        <f>"4.7"</f>
        <v>4.7</v>
      </c>
      <c r="DA1" s="5" t="str">
        <f>"4.8"</f>
        <v>4.8</v>
      </c>
      <c r="DB1" s="5" t="str">
        <f>"4.9"</f>
        <v>4.9</v>
      </c>
      <c r="DC1" s="5" t="str">
        <f>"4.10"</f>
        <v>4.10</v>
      </c>
      <c r="DD1" s="5" t="str">
        <f>"4.11"</f>
        <v>4.11</v>
      </c>
      <c r="DE1" s="5" t="str">
        <f>"4.12"</f>
        <v>4.12</v>
      </c>
      <c r="DF1" s="5" t="str">
        <f>"4.13"</f>
        <v>4.13</v>
      </c>
      <c r="DG1" s="5" t="str">
        <f>"4.14"</f>
        <v>4.14</v>
      </c>
      <c r="DH1" s="5" t="str">
        <f>"4.15"</f>
        <v>4.15</v>
      </c>
      <c r="DI1" s="5" t="str">
        <f>"4.16"</f>
        <v>4.16</v>
      </c>
      <c r="DJ1" s="5" t="str">
        <f>"4.17"</f>
        <v>4.17</v>
      </c>
      <c r="DK1" s="5" t="str">
        <f>"4.18"</f>
        <v>4.18</v>
      </c>
      <c r="DL1" s="5" t="str">
        <f>"4.19"</f>
        <v>4.19</v>
      </c>
      <c r="DM1" s="5" t="str">
        <f>"4.20"</f>
        <v>4.20</v>
      </c>
      <c r="DN1" s="5" t="str">
        <f>"4.21"</f>
        <v>4.21</v>
      </c>
      <c r="DO1" s="5" t="str">
        <f>"4.22"</f>
        <v>4.22</v>
      </c>
      <c r="DP1" s="5" t="str">
        <f>"4.23"</f>
        <v>4.23</v>
      </c>
      <c r="DQ1" s="5" t="str">
        <f>"4.24"</f>
        <v>4.24</v>
      </c>
      <c r="DR1" s="5" t="str">
        <f>"4.25"</f>
        <v>4.25</v>
      </c>
      <c r="DS1" s="5" t="str">
        <f>"4.26"</f>
        <v>4.26</v>
      </c>
      <c r="DT1" s="5" t="str">
        <f>"4.27"</f>
        <v>4.27</v>
      </c>
      <c r="DU1" s="5" t="str">
        <f>"4.28"</f>
        <v>4.28</v>
      </c>
      <c r="DV1" s="5" t="str">
        <f>"4.29"</f>
        <v>4.29</v>
      </c>
      <c r="DW1" s="5" t="str">
        <f>"4.30"</f>
        <v>4.30</v>
      </c>
      <c r="DX1" s="5" t="str">
        <f>"4.31"</f>
        <v>4.31</v>
      </c>
      <c r="DY1" s="5" t="str">
        <f>"4.32"</f>
        <v>4.32</v>
      </c>
      <c r="DZ1" s="5" t="str">
        <f>"4.33"</f>
        <v>4.33</v>
      </c>
      <c r="EA1" s="5" t="str">
        <f>"4.34"</f>
        <v>4.34</v>
      </c>
      <c r="EB1" s="5" t="str">
        <f>"4.35"</f>
        <v>4.35</v>
      </c>
      <c r="EC1" s="5" t="str">
        <f>"4.36"</f>
        <v>4.36</v>
      </c>
      <c r="ED1" s="5" t="str">
        <f>"4.37"</f>
        <v>4.37</v>
      </c>
      <c r="EE1" s="5" t="str">
        <f>"4.38"</f>
        <v>4.38</v>
      </c>
      <c r="EF1" s="5" t="str">
        <f>"4.39"</f>
        <v>4.39</v>
      </c>
      <c r="EG1" s="5" t="str">
        <f>"5.1"</f>
        <v>5.1</v>
      </c>
      <c r="EH1" s="5" t="str">
        <f>"5.2"</f>
        <v>5.2</v>
      </c>
      <c r="EI1" s="5" t="str">
        <f>"5.3"</f>
        <v>5.3</v>
      </c>
      <c r="EJ1" s="5" t="str">
        <f>"5.4"</f>
        <v>5.4</v>
      </c>
      <c r="EK1" s="5" t="str">
        <f>"5.5"</f>
        <v>5.5</v>
      </c>
      <c r="EL1" s="5" t="str">
        <f>"5.6"</f>
        <v>5.6</v>
      </c>
      <c r="EM1" s="5" t="str">
        <f>"5.7"</f>
        <v>5.7</v>
      </c>
      <c r="EN1" s="5" t="str">
        <f>"5.8"</f>
        <v>5.8</v>
      </c>
      <c r="EO1" s="5" t="str">
        <f>"5.9"</f>
        <v>5.9</v>
      </c>
      <c r="EP1" s="5" t="str">
        <f>"5.10"</f>
        <v>5.10</v>
      </c>
      <c r="EQ1" s="5" t="str">
        <f>"5.11"</f>
        <v>5.11</v>
      </c>
      <c r="ER1" s="5" t="str">
        <f>"5.12"</f>
        <v>5.12</v>
      </c>
      <c r="ES1" s="5" t="str">
        <f>"5.13"</f>
        <v>5.13</v>
      </c>
      <c r="ET1" s="5" t="str">
        <f>"5.14"</f>
        <v>5.14</v>
      </c>
      <c r="EU1" s="5" t="str">
        <f>"5.15"</f>
        <v>5.15</v>
      </c>
      <c r="EV1" s="5" t="str">
        <f>"5.16"</f>
        <v>5.16</v>
      </c>
      <c r="EW1" s="5" t="str">
        <f>"5.17"</f>
        <v>5.17</v>
      </c>
      <c r="EX1" s="5" t="str">
        <f>"5.18"</f>
        <v>5.18</v>
      </c>
      <c r="EY1" s="5" t="str">
        <f>"5.19"</f>
        <v>5.19</v>
      </c>
      <c r="EZ1" s="5" t="str">
        <f>"5.20"</f>
        <v>5.20</v>
      </c>
      <c r="FA1" s="5" t="str">
        <f>"5.21"</f>
        <v>5.21</v>
      </c>
      <c r="FB1" s="5" t="str">
        <f>"5.22"</f>
        <v>5.22</v>
      </c>
      <c r="FC1" s="5" t="str">
        <f>"5.23"</f>
        <v>5.23</v>
      </c>
      <c r="FD1" s="5" t="str">
        <f>"5.24"</f>
        <v>5.24</v>
      </c>
      <c r="FE1" s="5" t="str">
        <f>"5.25"</f>
        <v>5.25</v>
      </c>
      <c r="FF1" s="5" t="str">
        <f>"5.26"</f>
        <v>5.26</v>
      </c>
      <c r="FG1" s="5" t="str">
        <f>"5.27"</f>
        <v>5.27</v>
      </c>
      <c r="FH1" s="5" t="str">
        <f>"5.28"</f>
        <v>5.28</v>
      </c>
      <c r="FI1" s="5" t="str">
        <f>"5.29"</f>
        <v>5.29</v>
      </c>
      <c r="FJ1" s="5" t="str">
        <f>"5.30"</f>
        <v>5.30</v>
      </c>
      <c r="FK1" s="5" t="str">
        <f>"5.31"</f>
        <v>5.31</v>
      </c>
      <c r="FL1" s="5" t="str">
        <f>"5.32"</f>
        <v>5.32</v>
      </c>
      <c r="FM1" s="5" t="str">
        <f>"5.32"</f>
        <v>5.32</v>
      </c>
      <c r="FN1" s="5" t="str">
        <f>"5.32"</f>
        <v>5.32</v>
      </c>
      <c r="FO1" s="5" t="str">
        <f>"5.32"</f>
        <v>5.32</v>
      </c>
      <c r="FP1" s="5" t="str">
        <f>"5.32"</f>
        <v>5.32</v>
      </c>
      <c r="FQ1" s="5" t="str">
        <f>"5.33"</f>
        <v>5.33</v>
      </c>
      <c r="FR1" s="5" t="str">
        <f>"5.33"</f>
        <v>5.33</v>
      </c>
      <c r="FS1" s="5" t="str">
        <f>"5.33"</f>
        <v>5.33</v>
      </c>
      <c r="FT1" s="5" t="str">
        <f>"5.33"</f>
        <v>5.33</v>
      </c>
      <c r="FU1" s="5" t="str">
        <f>"5.33"</f>
        <v>5.33</v>
      </c>
      <c r="FV1" s="5" t="str">
        <f>"5.34"</f>
        <v>5.34</v>
      </c>
      <c r="FW1" s="5" t="str">
        <f>"5.35"</f>
        <v>5.35</v>
      </c>
      <c r="FX1" s="5" t="str">
        <f>"5.36"</f>
        <v>5.36</v>
      </c>
      <c r="FY1" s="5" t="str">
        <f>"5.37"</f>
        <v>5.37</v>
      </c>
      <c r="FZ1" s="5" t="str">
        <f>"5.38"</f>
        <v>5.38</v>
      </c>
      <c r="GA1" s="5" t="str">
        <f>"5.39"</f>
        <v>5.39</v>
      </c>
      <c r="GB1" s="5" t="str">
        <f>"5.40"</f>
        <v>5.40</v>
      </c>
      <c r="GC1" s="5" t="str">
        <f>"5.41"</f>
        <v>5.41</v>
      </c>
      <c r="GD1" s="5" t="str">
        <f>"5.42"</f>
        <v>5.42</v>
      </c>
      <c r="GE1" s="5" t="str">
        <f>"5.43"</f>
        <v>5.43</v>
      </c>
      <c r="GF1" s="5" t="str">
        <f>"5.44"</f>
        <v>5.44</v>
      </c>
      <c r="GG1" s="5" t="str">
        <f>"5.45"</f>
        <v>5.45</v>
      </c>
      <c r="GH1" s="5" t="str">
        <f>"5.46"</f>
        <v>5.46</v>
      </c>
      <c r="GI1" s="5" t="str">
        <f>"5.47"</f>
        <v>5.47</v>
      </c>
      <c r="GJ1" s="5" t="str">
        <f>"5.48"</f>
        <v>5.48</v>
      </c>
      <c r="GK1" s="5" t="str">
        <f>"5.49"</f>
        <v>5.49</v>
      </c>
      <c r="GL1" s="5" t="str">
        <f>"5.50"</f>
        <v>5.50</v>
      </c>
      <c r="GM1" s="5" t="str">
        <f>"5.51"</f>
        <v>5.51</v>
      </c>
      <c r="GN1" s="5" t="str">
        <f>"5.52"</f>
        <v>5.52</v>
      </c>
      <c r="GO1" s="5" t="str">
        <f>"5.53"</f>
        <v>5.53</v>
      </c>
      <c r="GP1" s="5" t="str">
        <f>"5.54"</f>
        <v>5.54</v>
      </c>
      <c r="GQ1" s="5" t="str">
        <f>"5.55"</f>
        <v>5.55</v>
      </c>
      <c r="GR1" s="5" t="str">
        <f>"5.56"</f>
        <v>5.56</v>
      </c>
      <c r="GS1" s="5" t="str">
        <f>"5.57"</f>
        <v>5.57</v>
      </c>
      <c r="GT1" s="5" t="str">
        <f>"5.58"</f>
        <v>5.58</v>
      </c>
      <c r="GU1" s="5" t="str">
        <f>"5.59"</f>
        <v>5.59</v>
      </c>
      <c r="GV1" s="5" t="str">
        <f>"5.60"</f>
        <v>5.60</v>
      </c>
      <c r="GW1" s="5" t="str">
        <f>"5.61"</f>
        <v>5.61</v>
      </c>
      <c r="GX1" s="5" t="str">
        <f>"5.62"</f>
        <v>5.62</v>
      </c>
      <c r="GY1" s="5" t="str">
        <f>"5.63"</f>
        <v>5.63</v>
      </c>
      <c r="GZ1" s="5" t="str">
        <f>"5.64"</f>
        <v>5.64</v>
      </c>
      <c r="HA1" s="5" t="str">
        <f>"5.65"</f>
        <v>5.65</v>
      </c>
      <c r="HB1" s="5" t="str">
        <f>"5.66"</f>
        <v>5.66</v>
      </c>
      <c r="HC1" s="5" t="str">
        <f>"5.67"</f>
        <v>5.67</v>
      </c>
      <c r="HD1" s="5" t="str">
        <f>"5.68"</f>
        <v>5.68</v>
      </c>
      <c r="HE1" s="5" t="str">
        <f>"5.69"</f>
        <v>5.69</v>
      </c>
      <c r="HF1" s="5" t="str">
        <f>"5.70"</f>
        <v>5.70</v>
      </c>
      <c r="HG1" s="5" t="str">
        <f>"5.71"</f>
        <v>5.71</v>
      </c>
      <c r="HH1" s="5" t="str">
        <f>"5.72"</f>
        <v>5.72</v>
      </c>
      <c r="HI1" s="5" t="str">
        <f>"5.73"</f>
        <v>5.73</v>
      </c>
      <c r="HJ1" s="5" t="str">
        <f>"5.74"</f>
        <v>5.74</v>
      </c>
      <c r="HK1" s="5" t="str">
        <f>"5.75"</f>
        <v>5.75</v>
      </c>
      <c r="HL1" s="5" t="str">
        <f>"5.76"</f>
        <v>5.76</v>
      </c>
      <c r="HM1" s="5" t="str">
        <f>"5.77"</f>
        <v>5.77</v>
      </c>
      <c r="HN1" s="5" t="str">
        <f>"5.78"</f>
        <v>5.78</v>
      </c>
      <c r="HO1" s="5" t="str">
        <f>"6.1"</f>
        <v>6.1</v>
      </c>
      <c r="HP1" s="5" t="str">
        <f>"6.2"</f>
        <v>6.2</v>
      </c>
      <c r="HQ1" s="5" t="str">
        <f>"6.3"</f>
        <v>6.3</v>
      </c>
      <c r="HR1" s="5" t="str">
        <f>"6.4"</f>
        <v>6.4</v>
      </c>
      <c r="HS1" s="5" t="str">
        <f>"6.5"</f>
        <v>6.5</v>
      </c>
      <c r="HT1" s="5" t="str">
        <f>"6.6"</f>
        <v>6.6</v>
      </c>
      <c r="HU1" s="5" t="str">
        <f>"6.7"</f>
        <v>6.7</v>
      </c>
      <c r="HV1" s="5" t="str">
        <f>"6.8"</f>
        <v>6.8</v>
      </c>
      <c r="HW1" s="5" t="str">
        <f>"6.9"</f>
        <v>6.9</v>
      </c>
      <c r="HX1" s="5" t="str">
        <f>"6.10"</f>
        <v>6.10</v>
      </c>
      <c r="HY1" s="5" t="str">
        <f>"6.12"</f>
        <v>6.12</v>
      </c>
      <c r="HZ1" s="5" t="str">
        <f>"6.13"</f>
        <v>6.13</v>
      </c>
      <c r="IA1" s="5" t="str">
        <f>"6.14"</f>
        <v>6.14</v>
      </c>
      <c r="IB1" s="5" t="str">
        <f>"6.15"</f>
        <v>6.15</v>
      </c>
      <c r="IC1" s="5" t="str">
        <f>"6.16a"</f>
        <v>6.16a</v>
      </c>
      <c r="ID1" s="5" t="str">
        <f>"6.16b"</f>
        <v>6.16b</v>
      </c>
      <c r="IE1" s="5" t="str">
        <f>"6.16c"</f>
        <v>6.16c</v>
      </c>
      <c r="IF1" s="5" t="str">
        <f>"6.16d"</f>
        <v>6.16d</v>
      </c>
      <c r="IG1" s="5" t="str">
        <f>"6.16e"</f>
        <v>6.16e</v>
      </c>
      <c r="IH1" s="5" t="str">
        <f>"6.16f"</f>
        <v>6.16f</v>
      </c>
      <c r="II1" s="5" t="str">
        <f>"6.16g"</f>
        <v>6.16g</v>
      </c>
      <c r="IJ1" s="5" t="str">
        <f>"6.16h"</f>
        <v>6.16h</v>
      </c>
      <c r="IK1" s="5" t="str">
        <f>"6.16i"</f>
        <v>6.16i</v>
      </c>
      <c r="IL1" s="5" t="str">
        <f>"6.16j"</f>
        <v>6.16j</v>
      </c>
      <c r="IM1" s="5" t="str">
        <f>"6.16k"</f>
        <v>6.16k</v>
      </c>
      <c r="IN1" s="5" t="str">
        <f>"6.16l"</f>
        <v>6.16l</v>
      </c>
      <c r="IO1" s="5" t="str">
        <f>"6.16m"</f>
        <v>6.16m</v>
      </c>
      <c r="IP1" s="5" t="str">
        <f>"6.16n"</f>
        <v>6.16n</v>
      </c>
      <c r="IQ1" s="5" t="str">
        <f>"6.16o"</f>
        <v>6.16o</v>
      </c>
      <c r="IR1" s="5" t="str">
        <f>"6.16p"</f>
        <v>6.16p</v>
      </c>
      <c r="IS1" s="5" t="str">
        <f>"6.16q"</f>
        <v>6.16q</v>
      </c>
      <c r="IT1" s="5" t="str">
        <f>"6.16r"</f>
        <v>6.16r</v>
      </c>
      <c r="IU1" s="5" t="str">
        <f>"6.17"</f>
        <v>6.17</v>
      </c>
      <c r="IV1" s="5" t="str">
        <f>"6.18"</f>
        <v>6.18</v>
      </c>
      <c r="IW1" s="5" t="str">
        <f>"7.1"</f>
        <v>7.1</v>
      </c>
      <c r="IX1" s="5" t="str">
        <f>"7.2"</f>
        <v>7.2</v>
      </c>
      <c r="IY1" s="5" t="str">
        <f>"7.3"</f>
        <v>7.3</v>
      </c>
      <c r="IZ1" s="5" t="str">
        <f>"7.4"</f>
        <v>7.4</v>
      </c>
      <c r="JA1" s="5" t="str">
        <f>"7.5"</f>
        <v>7.5</v>
      </c>
      <c r="JB1" s="5" t="str">
        <f>"7.6"</f>
        <v>7.6</v>
      </c>
      <c r="JC1" s="5" t="str">
        <f>"7.7"</f>
        <v>7.7</v>
      </c>
      <c r="JD1" s="5" t="str">
        <f>"7.8"</f>
        <v>7.8</v>
      </c>
      <c r="JE1" s="5" t="str">
        <f>"7.9"</f>
        <v>7.9</v>
      </c>
      <c r="JF1" s="5" t="str">
        <f>"7.10"</f>
        <v>7.10</v>
      </c>
      <c r="JG1" s="5" t="str">
        <f>"7.11"</f>
        <v>7.11</v>
      </c>
      <c r="JH1" s="5" t="str">
        <f>"7.12"</f>
        <v>7.12</v>
      </c>
      <c r="JI1" s="5" t="str">
        <f>"7.13"</f>
        <v>7.13</v>
      </c>
      <c r="JJ1" s="5" t="str">
        <f>"7.14"</f>
        <v>7.14</v>
      </c>
      <c r="JK1" s="5" t="str">
        <f>"9.1"</f>
        <v>9.1</v>
      </c>
      <c r="JL1" s="5" t="str">
        <f>"9.2"</f>
        <v>9.2</v>
      </c>
      <c r="JM1" s="5" t="str">
        <f>"9.3"</f>
        <v>9.3</v>
      </c>
    </row>
    <row r="2" spans="1:273" s="6" customFormat="1" ht="120" x14ac:dyDescent="0.25">
      <c r="A2" s="6" t="s">
        <v>0</v>
      </c>
      <c r="B2" s="6" t="s">
        <v>1</v>
      </c>
      <c r="C2" s="6" t="s">
        <v>2</v>
      </c>
      <c r="D2" s="6" t="s">
        <v>3</v>
      </c>
      <c r="E2" s="6" t="s">
        <v>4</v>
      </c>
      <c r="F2" s="6" t="s">
        <v>5</v>
      </c>
      <c r="G2" s="6" t="s">
        <v>6</v>
      </c>
      <c r="H2" s="6" t="s">
        <v>7</v>
      </c>
      <c r="I2" s="6" t="s">
        <v>8</v>
      </c>
      <c r="J2" s="6" t="s">
        <v>9</v>
      </c>
      <c r="K2" s="6" t="s">
        <v>10</v>
      </c>
      <c r="L2" s="6" t="s">
        <v>11</v>
      </c>
      <c r="M2" s="6" t="s">
        <v>12</v>
      </c>
      <c r="N2" s="6" t="s">
        <v>2809</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6" t="s">
        <v>27</v>
      </c>
      <c r="AD2" s="6" t="s">
        <v>2813</v>
      </c>
      <c r="AE2" s="6" t="s">
        <v>28</v>
      </c>
      <c r="AF2" s="6" t="s">
        <v>29</v>
      </c>
      <c r="AG2" s="6" t="s">
        <v>30</v>
      </c>
      <c r="AH2" s="6" t="s">
        <v>31</v>
      </c>
      <c r="AI2" s="6" t="s">
        <v>32</v>
      </c>
      <c r="AJ2" s="6" t="s">
        <v>33</v>
      </c>
      <c r="AK2" s="6" t="s">
        <v>34</v>
      </c>
      <c r="AL2" s="6" t="s">
        <v>35</v>
      </c>
      <c r="AM2" s="6" t="s">
        <v>36</v>
      </c>
      <c r="AN2" s="6" t="s">
        <v>37</v>
      </c>
      <c r="AO2" s="6" t="s">
        <v>38</v>
      </c>
      <c r="AP2" s="6" t="s">
        <v>39</v>
      </c>
      <c r="AQ2" s="6" t="s">
        <v>40</v>
      </c>
      <c r="AR2" s="6" t="s">
        <v>41</v>
      </c>
      <c r="AS2" s="6" t="s">
        <v>42</v>
      </c>
      <c r="AT2" s="6" t="s">
        <v>43</v>
      </c>
      <c r="AU2" s="6" t="s">
        <v>44</v>
      </c>
      <c r="AV2" s="6" t="s">
        <v>45</v>
      </c>
      <c r="AW2" s="6" t="s">
        <v>46</v>
      </c>
      <c r="AX2" s="6" t="s">
        <v>47</v>
      </c>
      <c r="AY2" s="6" t="s">
        <v>48</v>
      </c>
      <c r="AZ2" s="6" t="s">
        <v>49</v>
      </c>
      <c r="BA2" s="6" t="s">
        <v>50</v>
      </c>
      <c r="BB2" s="6" t="s">
        <v>51</v>
      </c>
      <c r="BC2" s="6" t="s">
        <v>52</v>
      </c>
      <c r="BD2" s="6" t="s">
        <v>53</v>
      </c>
      <c r="BE2" s="6" t="s">
        <v>54</v>
      </c>
      <c r="BF2" s="6" t="s">
        <v>55</v>
      </c>
      <c r="BG2" s="6" t="s">
        <v>56</v>
      </c>
      <c r="BH2" s="6" t="s">
        <v>57</v>
      </c>
      <c r="BI2" s="6" t="s">
        <v>58</v>
      </c>
      <c r="BJ2" s="6" t="s">
        <v>59</v>
      </c>
      <c r="BK2" s="6" t="s">
        <v>60</v>
      </c>
      <c r="BL2" s="6" t="s">
        <v>61</v>
      </c>
      <c r="BM2" s="6" t="s">
        <v>62</v>
      </c>
      <c r="BN2" s="6" t="s">
        <v>63</v>
      </c>
      <c r="BO2" s="6" t="s">
        <v>64</v>
      </c>
      <c r="BP2" s="6" t="s">
        <v>65</v>
      </c>
      <c r="BQ2" s="6" t="s">
        <v>66</v>
      </c>
      <c r="BR2" s="6" t="s">
        <v>67</v>
      </c>
      <c r="BS2" s="6" t="s">
        <v>68</v>
      </c>
      <c r="BT2" s="6" t="s">
        <v>69</v>
      </c>
      <c r="BU2" s="6" t="s">
        <v>70</v>
      </c>
      <c r="BV2" s="6" t="s">
        <v>71</v>
      </c>
      <c r="BW2" s="6" t="s">
        <v>72</v>
      </c>
      <c r="BX2" s="6" t="s">
        <v>73</v>
      </c>
      <c r="BY2" s="6" t="s">
        <v>74</v>
      </c>
      <c r="BZ2" s="6" t="s">
        <v>75</v>
      </c>
      <c r="CA2" s="6" t="s">
        <v>76</v>
      </c>
      <c r="CB2" s="6" t="s">
        <v>77</v>
      </c>
      <c r="CC2" s="6" t="s">
        <v>78</v>
      </c>
      <c r="CD2" s="6" t="s">
        <v>79</v>
      </c>
      <c r="CE2" s="6" t="s">
        <v>80</v>
      </c>
      <c r="CF2" s="6" t="s">
        <v>81</v>
      </c>
      <c r="CG2" s="6" t="s">
        <v>82</v>
      </c>
      <c r="CH2" s="6" t="s">
        <v>83</v>
      </c>
      <c r="CI2" s="6" t="s">
        <v>84</v>
      </c>
      <c r="CJ2" s="6" t="s">
        <v>85</v>
      </c>
      <c r="CK2" s="6" t="s">
        <v>86</v>
      </c>
      <c r="CL2" s="6" t="s">
        <v>87</v>
      </c>
      <c r="CM2" s="6" t="s">
        <v>88</v>
      </c>
      <c r="CN2" s="6" t="s">
        <v>89</v>
      </c>
      <c r="CO2" s="6" t="s">
        <v>90</v>
      </c>
      <c r="CP2" s="6" t="s">
        <v>91</v>
      </c>
      <c r="CQ2" s="6" t="s">
        <v>92</v>
      </c>
      <c r="CR2" s="6" t="s">
        <v>93</v>
      </c>
      <c r="CS2" s="6" t="s">
        <v>94</v>
      </c>
      <c r="CT2" s="6" t="s">
        <v>95</v>
      </c>
      <c r="CU2" s="6" t="s">
        <v>96</v>
      </c>
      <c r="CV2" s="6" t="s">
        <v>97</v>
      </c>
      <c r="CW2" s="6" t="s">
        <v>98</v>
      </c>
      <c r="CX2" s="6" t="s">
        <v>99</v>
      </c>
      <c r="CY2" s="6" t="s">
        <v>100</v>
      </c>
      <c r="CZ2" s="6" t="s">
        <v>101</v>
      </c>
      <c r="DA2" s="6" t="s">
        <v>102</v>
      </c>
      <c r="DB2" s="6" t="s">
        <v>103</v>
      </c>
      <c r="DC2" s="6" t="s">
        <v>104</v>
      </c>
      <c r="DD2" s="6" t="s">
        <v>105</v>
      </c>
      <c r="DE2" s="6" t="s">
        <v>106</v>
      </c>
      <c r="DF2" s="6" t="s">
        <v>107</v>
      </c>
      <c r="DG2" s="6" t="s">
        <v>108</v>
      </c>
      <c r="DH2" s="6" t="s">
        <v>109</v>
      </c>
      <c r="DI2" s="6" t="s">
        <v>110</v>
      </c>
      <c r="DJ2" s="6" t="s">
        <v>111</v>
      </c>
      <c r="DK2" s="6" t="s">
        <v>112</v>
      </c>
      <c r="DL2" s="6" t="s">
        <v>113</v>
      </c>
      <c r="DM2" s="6" t="s">
        <v>114</v>
      </c>
      <c r="DN2" s="6" t="s">
        <v>115</v>
      </c>
      <c r="DO2" s="6" t="s">
        <v>116</v>
      </c>
      <c r="DP2" s="6" t="s">
        <v>117</v>
      </c>
      <c r="DQ2" s="6" t="s">
        <v>118</v>
      </c>
      <c r="DR2" s="6" t="s">
        <v>119</v>
      </c>
      <c r="DS2" s="6" t="s">
        <v>120</v>
      </c>
      <c r="DT2" s="6" t="s">
        <v>121</v>
      </c>
      <c r="DU2" s="6" t="s">
        <v>122</v>
      </c>
      <c r="DV2" s="6" t="s">
        <v>123</v>
      </c>
      <c r="DW2" s="6" t="s">
        <v>124</v>
      </c>
      <c r="DX2" s="6" t="s">
        <v>125</v>
      </c>
      <c r="DY2" s="6" t="s">
        <v>126</v>
      </c>
      <c r="DZ2" s="6" t="s">
        <v>127</v>
      </c>
      <c r="EA2" s="6" t="s">
        <v>128</v>
      </c>
      <c r="EB2" s="6" t="s">
        <v>129</v>
      </c>
      <c r="EC2" s="6" t="s">
        <v>130</v>
      </c>
      <c r="ED2" s="6" t="s">
        <v>131</v>
      </c>
      <c r="EE2" s="6" t="s">
        <v>132</v>
      </c>
      <c r="EF2" s="6" t="s">
        <v>133</v>
      </c>
      <c r="EG2" s="6" t="s">
        <v>134</v>
      </c>
      <c r="EH2" s="6" t="s">
        <v>135</v>
      </c>
      <c r="EI2" s="6" t="s">
        <v>136</v>
      </c>
      <c r="EJ2" s="6" t="s">
        <v>137</v>
      </c>
      <c r="EK2" s="6" t="s">
        <v>138</v>
      </c>
      <c r="EL2" s="6" t="s">
        <v>139</v>
      </c>
      <c r="EM2" s="6" t="s">
        <v>140</v>
      </c>
      <c r="EN2" s="6" t="s">
        <v>141</v>
      </c>
      <c r="EO2" s="6" t="s">
        <v>142</v>
      </c>
      <c r="EP2" s="6" t="s">
        <v>143</v>
      </c>
      <c r="EQ2" s="6" t="s">
        <v>144</v>
      </c>
      <c r="ER2" s="6" t="s">
        <v>145</v>
      </c>
      <c r="ES2" s="6" t="s">
        <v>146</v>
      </c>
      <c r="ET2" s="6" t="s">
        <v>147</v>
      </c>
      <c r="EU2" s="6" t="s">
        <v>148</v>
      </c>
      <c r="EV2" s="6" t="s">
        <v>149</v>
      </c>
      <c r="EW2" s="6" t="s">
        <v>150</v>
      </c>
      <c r="EX2" s="6" t="s">
        <v>151</v>
      </c>
      <c r="EY2" s="6" t="s">
        <v>152</v>
      </c>
      <c r="EZ2" s="6" t="s">
        <v>153</v>
      </c>
      <c r="FA2" s="6" t="s">
        <v>154</v>
      </c>
      <c r="FB2" s="6" t="s">
        <v>155</v>
      </c>
      <c r="FC2" s="6" t="s">
        <v>156</v>
      </c>
      <c r="FD2" s="6" t="s">
        <v>157</v>
      </c>
      <c r="FE2" s="6" t="s">
        <v>158</v>
      </c>
      <c r="FF2" s="6" t="s">
        <v>159</v>
      </c>
      <c r="FG2" s="6" t="s">
        <v>160</v>
      </c>
      <c r="FH2" s="6" t="s">
        <v>161</v>
      </c>
      <c r="FI2" s="6" t="s">
        <v>162</v>
      </c>
      <c r="FJ2" s="6" t="s">
        <v>163</v>
      </c>
      <c r="FK2" s="6" t="s">
        <v>164</v>
      </c>
      <c r="FL2" s="6" t="s">
        <v>165</v>
      </c>
      <c r="FM2" s="6" t="s">
        <v>166</v>
      </c>
      <c r="FN2" s="6" t="s">
        <v>167</v>
      </c>
      <c r="FO2" s="6" t="s">
        <v>168</v>
      </c>
      <c r="FP2" s="6" t="s">
        <v>169</v>
      </c>
      <c r="FQ2" s="6" t="s">
        <v>170</v>
      </c>
      <c r="FR2" s="6" t="s">
        <v>171</v>
      </c>
      <c r="FS2" s="6" t="s">
        <v>172</v>
      </c>
      <c r="FT2" s="6" t="s">
        <v>173</v>
      </c>
      <c r="FU2" s="6" t="s">
        <v>169</v>
      </c>
      <c r="FV2" s="6" t="s">
        <v>174</v>
      </c>
      <c r="FW2" s="6" t="s">
        <v>175</v>
      </c>
      <c r="FX2" s="6" t="s">
        <v>176</v>
      </c>
      <c r="FY2" s="6" t="s">
        <v>177</v>
      </c>
      <c r="FZ2" s="6" t="s">
        <v>178</v>
      </c>
      <c r="GA2" s="6" t="s">
        <v>179</v>
      </c>
      <c r="GB2" s="6" t="s">
        <v>180</v>
      </c>
      <c r="GC2" s="6" t="s">
        <v>181</v>
      </c>
      <c r="GD2" s="6" t="s">
        <v>182</v>
      </c>
      <c r="GE2" s="6" t="s">
        <v>183</v>
      </c>
      <c r="GF2" s="6" t="s">
        <v>184</v>
      </c>
      <c r="GG2" s="6" t="s">
        <v>185</v>
      </c>
      <c r="GH2" s="6" t="s">
        <v>186</v>
      </c>
      <c r="GI2" s="6" t="s">
        <v>187</v>
      </c>
      <c r="GJ2" s="6" t="s">
        <v>188</v>
      </c>
      <c r="GK2" s="6" t="s">
        <v>189</v>
      </c>
      <c r="GL2" s="6" t="s">
        <v>190</v>
      </c>
      <c r="GM2" s="6" t="s">
        <v>191</v>
      </c>
      <c r="GN2" s="6" t="s">
        <v>192</v>
      </c>
      <c r="GO2" s="6" t="s">
        <v>193</v>
      </c>
      <c r="GP2" s="6" t="s">
        <v>194</v>
      </c>
      <c r="GQ2" s="6" t="s">
        <v>195</v>
      </c>
      <c r="GR2" s="6" t="s">
        <v>196</v>
      </c>
      <c r="GS2" s="6" t="s">
        <v>197</v>
      </c>
      <c r="GT2" s="6" t="s">
        <v>198</v>
      </c>
      <c r="GU2" s="6" t="s">
        <v>199</v>
      </c>
      <c r="GV2" s="6" t="s">
        <v>200</v>
      </c>
      <c r="GW2" s="6" t="s">
        <v>201</v>
      </c>
      <c r="GX2" s="6" t="s">
        <v>202</v>
      </c>
      <c r="GY2" s="6" t="s">
        <v>203</v>
      </c>
      <c r="GZ2" s="6" t="s">
        <v>204</v>
      </c>
      <c r="HA2" s="6" t="s">
        <v>205</v>
      </c>
      <c r="HB2" s="6" t="s">
        <v>206</v>
      </c>
      <c r="HC2" s="6" t="s">
        <v>207</v>
      </c>
      <c r="HD2" s="6" t="s">
        <v>208</v>
      </c>
      <c r="HE2" s="6" t="s">
        <v>209</v>
      </c>
      <c r="HF2" s="6" t="s">
        <v>210</v>
      </c>
      <c r="HG2" s="6" t="s">
        <v>211</v>
      </c>
      <c r="HH2" s="6" t="s">
        <v>212</v>
      </c>
      <c r="HI2" s="6" t="s">
        <v>213</v>
      </c>
      <c r="HJ2" s="6" t="s">
        <v>214</v>
      </c>
      <c r="HK2" s="6" t="s">
        <v>215</v>
      </c>
      <c r="HL2" s="6" t="s">
        <v>216</v>
      </c>
      <c r="HM2" s="6" t="s">
        <v>217</v>
      </c>
      <c r="HN2" s="6" t="s">
        <v>218</v>
      </c>
      <c r="HO2" s="6" t="s">
        <v>219</v>
      </c>
      <c r="HP2" s="6" t="s">
        <v>220</v>
      </c>
      <c r="HQ2" s="6" t="s">
        <v>221</v>
      </c>
      <c r="HR2" s="6" t="s">
        <v>222</v>
      </c>
      <c r="HS2" s="6" t="s">
        <v>223</v>
      </c>
      <c r="HT2" s="6" t="s">
        <v>224</v>
      </c>
      <c r="HU2" s="6" t="s">
        <v>225</v>
      </c>
      <c r="HV2" s="6" t="s">
        <v>226</v>
      </c>
      <c r="HW2" s="6" t="s">
        <v>227</v>
      </c>
      <c r="HX2" s="6" t="s">
        <v>228</v>
      </c>
      <c r="HY2" s="6" t="s">
        <v>229</v>
      </c>
      <c r="HZ2" s="6" t="s">
        <v>230</v>
      </c>
      <c r="IA2" s="6" t="s">
        <v>231</v>
      </c>
      <c r="IB2" s="6" t="s">
        <v>232</v>
      </c>
      <c r="IC2" s="6" t="s">
        <v>233</v>
      </c>
      <c r="ID2" s="6" t="s">
        <v>234</v>
      </c>
      <c r="IE2" s="6" t="s">
        <v>235</v>
      </c>
      <c r="IF2" s="6" t="s">
        <v>236</v>
      </c>
      <c r="IG2" s="6" t="s">
        <v>237</v>
      </c>
      <c r="IH2" s="6" t="s">
        <v>238</v>
      </c>
      <c r="II2" s="6" t="s">
        <v>239</v>
      </c>
      <c r="IJ2" s="6" t="s">
        <v>240</v>
      </c>
      <c r="IK2" s="6" t="s">
        <v>241</v>
      </c>
      <c r="IL2" s="6" t="s">
        <v>242</v>
      </c>
      <c r="IM2" s="6" t="s">
        <v>243</v>
      </c>
      <c r="IN2" s="6" t="s">
        <v>244</v>
      </c>
      <c r="IO2" s="6" t="s">
        <v>245</v>
      </c>
      <c r="IP2" s="6" t="s">
        <v>246</v>
      </c>
      <c r="IQ2" s="6" t="s">
        <v>247</v>
      </c>
      <c r="IR2" s="6" t="s">
        <v>248</v>
      </c>
      <c r="IS2" s="6" t="s">
        <v>249</v>
      </c>
      <c r="IT2" s="6" t="s">
        <v>82</v>
      </c>
      <c r="IU2" s="6" t="s">
        <v>250</v>
      </c>
      <c r="IV2" s="6" t="s">
        <v>251</v>
      </c>
      <c r="IW2" s="6" t="s">
        <v>2816</v>
      </c>
      <c r="IX2" s="6" t="s">
        <v>252</v>
      </c>
      <c r="IY2" s="6" t="s">
        <v>253</v>
      </c>
      <c r="IZ2" s="6" t="s">
        <v>254</v>
      </c>
      <c r="JA2" s="6" t="s">
        <v>255</v>
      </c>
      <c r="JB2" s="6" t="s">
        <v>256</v>
      </c>
      <c r="JC2" s="6" t="s">
        <v>257</v>
      </c>
      <c r="JD2" s="6" t="s">
        <v>258</v>
      </c>
      <c r="JE2" s="6" t="s">
        <v>259</v>
      </c>
      <c r="JF2" s="6" t="s">
        <v>260</v>
      </c>
      <c r="JG2" s="6" t="s">
        <v>261</v>
      </c>
      <c r="JH2" s="6" t="s">
        <v>262</v>
      </c>
      <c r="JI2" s="6" t="s">
        <v>263</v>
      </c>
      <c r="JJ2" s="6" t="s">
        <v>264</v>
      </c>
      <c r="JK2" s="6" t="s">
        <v>265</v>
      </c>
      <c r="JL2" s="6" t="s">
        <v>266</v>
      </c>
      <c r="JM2" s="6" t="s">
        <v>267</v>
      </c>
    </row>
    <row r="3" spans="1:273" s="6" customFormat="1" x14ac:dyDescent="0.25">
      <c r="A3" t="s">
        <v>287</v>
      </c>
      <c r="B3" t="s">
        <v>268</v>
      </c>
      <c r="C3" t="s">
        <v>269</v>
      </c>
      <c r="D3" t="s">
        <v>288</v>
      </c>
      <c r="E3">
        <v>69210</v>
      </c>
      <c r="F3" t="s">
        <v>270</v>
      </c>
      <c r="G3" t="s">
        <v>271</v>
      </c>
      <c r="H3" t="s">
        <v>272</v>
      </c>
      <c r="I3" s="1">
        <v>1605</v>
      </c>
      <c r="J3" s="1">
        <v>1605</v>
      </c>
      <c r="K3">
        <v>0</v>
      </c>
      <c r="L3">
        <v>0</v>
      </c>
      <c r="M3">
        <v>1980</v>
      </c>
      <c r="N3">
        <v>2010</v>
      </c>
      <c r="O3" t="s">
        <v>280</v>
      </c>
      <c r="P3"/>
      <c r="Q3" t="s">
        <v>274</v>
      </c>
      <c r="R3" t="s">
        <v>275</v>
      </c>
      <c r="S3" t="s">
        <v>276</v>
      </c>
      <c r="T3" t="s">
        <v>273</v>
      </c>
      <c r="U3" t="s">
        <v>277</v>
      </c>
      <c r="V3"/>
      <c r="W3">
        <v>1</v>
      </c>
      <c r="X3" t="s">
        <v>273</v>
      </c>
      <c r="Y3" t="s">
        <v>273</v>
      </c>
      <c r="Z3">
        <v>25</v>
      </c>
      <c r="AA3" t="s">
        <v>273</v>
      </c>
      <c r="AB3"/>
      <c r="AC3" t="s">
        <v>273</v>
      </c>
      <c r="AD3"/>
      <c r="AE3" t="s">
        <v>273</v>
      </c>
      <c r="AF3"/>
      <c r="AG3" s="1">
        <v>3660</v>
      </c>
      <c r="AH3" s="1">
        <v>1872</v>
      </c>
      <c r="AI3">
        <v>52</v>
      </c>
      <c r="AJ3" s="1">
        <v>1872</v>
      </c>
      <c r="AK3" s="2">
        <v>45566</v>
      </c>
      <c r="AL3" s="2">
        <v>45930</v>
      </c>
      <c r="AM3" s="10">
        <v>115168</v>
      </c>
      <c r="AN3"/>
      <c r="AO3" s="10"/>
      <c r="AP3" t="s">
        <v>290</v>
      </c>
      <c r="AQ3" s="10">
        <v>11000</v>
      </c>
      <c r="AR3"/>
      <c r="AS3" s="10"/>
      <c r="AT3" s="10">
        <v>126168</v>
      </c>
      <c r="AU3" s="10">
        <v>1115</v>
      </c>
      <c r="AV3" s="10">
        <v>0</v>
      </c>
      <c r="AW3" s="10">
        <v>0</v>
      </c>
      <c r="AX3" s="10">
        <v>0</v>
      </c>
      <c r="AY3" s="10">
        <v>0</v>
      </c>
      <c r="AZ3" s="10">
        <v>1115</v>
      </c>
      <c r="BA3"/>
      <c r="BB3" s="10">
        <v>0</v>
      </c>
      <c r="BC3" s="10">
        <v>0</v>
      </c>
      <c r="BD3" s="10">
        <v>0</v>
      </c>
      <c r="BE3" s="10">
        <v>0</v>
      </c>
      <c r="BF3" t="s">
        <v>291</v>
      </c>
      <c r="BG3" s="10">
        <v>2102</v>
      </c>
      <c r="BH3" s="10">
        <v>2102</v>
      </c>
      <c r="BI3" s="10">
        <v>129385</v>
      </c>
      <c r="BJ3" s="10">
        <v>0</v>
      </c>
      <c r="BK3" s="10">
        <v>0</v>
      </c>
      <c r="BL3" s="10">
        <v>0</v>
      </c>
      <c r="BM3" s="10">
        <v>0</v>
      </c>
      <c r="BN3" s="10">
        <v>0</v>
      </c>
      <c r="BO3" t="s">
        <v>273</v>
      </c>
      <c r="BP3" t="s">
        <v>292</v>
      </c>
      <c r="BQ3" s="10">
        <v>35</v>
      </c>
      <c r="BR3" s="10">
        <v>0</v>
      </c>
      <c r="BS3">
        <v>3</v>
      </c>
      <c r="BT3" s="10">
        <v>69717</v>
      </c>
      <c r="BU3" s="10">
        <v>29437</v>
      </c>
      <c r="BV3" s="10">
        <v>99154</v>
      </c>
      <c r="BW3" t="s">
        <v>273</v>
      </c>
      <c r="BX3" t="s">
        <v>273</v>
      </c>
      <c r="BY3" t="s">
        <v>273</v>
      </c>
      <c r="BZ3" t="s">
        <v>273</v>
      </c>
      <c r="CA3" t="s">
        <v>273</v>
      </c>
      <c r="CB3" t="s">
        <v>273</v>
      </c>
      <c r="CC3" t="s">
        <v>273</v>
      </c>
      <c r="CD3" t="s">
        <v>273</v>
      </c>
      <c r="CE3" t="s">
        <v>273</v>
      </c>
      <c r="CF3" t="s">
        <v>273</v>
      </c>
      <c r="CG3"/>
      <c r="CH3" s="10">
        <v>10307</v>
      </c>
      <c r="CI3" s="10">
        <v>1357</v>
      </c>
      <c r="CJ3" s="10">
        <v>229</v>
      </c>
      <c r="CK3" s="10">
        <v>11893</v>
      </c>
      <c r="CL3" s="10">
        <v>1627</v>
      </c>
      <c r="CM3" s="10">
        <v>1138</v>
      </c>
      <c r="CN3" s="10">
        <v>0</v>
      </c>
      <c r="CO3" s="10">
        <v>35</v>
      </c>
      <c r="CP3" s="10">
        <v>15538</v>
      </c>
      <c r="CQ3" s="10">
        <v>18338</v>
      </c>
      <c r="CR3" s="10">
        <v>129385</v>
      </c>
      <c r="CS3" s="10">
        <v>0</v>
      </c>
      <c r="CT3" s="1">
        <v>26379</v>
      </c>
      <c r="CU3">
        <v>467</v>
      </c>
      <c r="CV3">
        <v>488</v>
      </c>
      <c r="CW3" s="1">
        <v>26358</v>
      </c>
      <c r="CX3">
        <v>930</v>
      </c>
      <c r="CY3">
        <v>10</v>
      </c>
      <c r="CZ3">
        <v>6</v>
      </c>
      <c r="DA3">
        <v>934</v>
      </c>
      <c r="DB3" s="1">
        <v>1506</v>
      </c>
      <c r="DC3">
        <v>13</v>
      </c>
      <c r="DD3">
        <v>15</v>
      </c>
      <c r="DE3" s="1">
        <v>1504</v>
      </c>
      <c r="DF3">
        <v>71</v>
      </c>
      <c r="DG3">
        <v>1</v>
      </c>
      <c r="DH3">
        <v>2</v>
      </c>
      <c r="DI3">
        <v>70</v>
      </c>
      <c r="DJ3" t="s">
        <v>293</v>
      </c>
      <c r="DK3">
        <v>736</v>
      </c>
      <c r="DL3">
        <v>64</v>
      </c>
      <c r="DM3">
        <v>50</v>
      </c>
      <c r="DN3">
        <v>750</v>
      </c>
      <c r="DO3" s="1">
        <v>29551</v>
      </c>
      <c r="DP3">
        <v>554</v>
      </c>
      <c r="DQ3">
        <v>559</v>
      </c>
      <c r="DR3" s="1">
        <v>29546</v>
      </c>
      <c r="DS3" t="s">
        <v>294</v>
      </c>
      <c r="DT3">
        <v>87</v>
      </c>
      <c r="DU3" t="s">
        <v>280</v>
      </c>
      <c r="DV3" t="s">
        <v>273</v>
      </c>
      <c r="DW3" t="s">
        <v>280</v>
      </c>
      <c r="DX3" t="s">
        <v>280</v>
      </c>
      <c r="DY3" t="s">
        <v>280</v>
      </c>
      <c r="DZ3" t="s">
        <v>273</v>
      </c>
      <c r="EA3" t="s">
        <v>280</v>
      </c>
      <c r="EB3" t="s">
        <v>273</v>
      </c>
      <c r="EC3" t="s">
        <v>280</v>
      </c>
      <c r="ED3" t="s">
        <v>280</v>
      </c>
      <c r="EE3" t="s">
        <v>280</v>
      </c>
      <c r="EF3" t="s">
        <v>280</v>
      </c>
      <c r="EG3" s="1">
        <v>1567</v>
      </c>
      <c r="EH3" s="1">
        <v>23523</v>
      </c>
      <c r="EI3" t="s">
        <v>285</v>
      </c>
      <c r="EJ3" s="1">
        <v>2927</v>
      </c>
      <c r="EK3" t="s">
        <v>285</v>
      </c>
      <c r="EL3">
        <v>601</v>
      </c>
      <c r="EM3" t="s">
        <v>285</v>
      </c>
      <c r="EN3" s="1">
        <v>2997</v>
      </c>
      <c r="EO3" s="1">
        <v>3086</v>
      </c>
      <c r="EP3">
        <v>997</v>
      </c>
      <c r="EQ3" s="1">
        <v>7080</v>
      </c>
      <c r="ER3" s="1">
        <v>2630</v>
      </c>
      <c r="ES3">
        <v>221</v>
      </c>
      <c r="ET3" s="1">
        <v>2851</v>
      </c>
      <c r="EU3">
        <v>559</v>
      </c>
      <c r="EV3">
        <v>40</v>
      </c>
      <c r="EW3">
        <v>599</v>
      </c>
      <c r="EX3" s="1">
        <v>2096</v>
      </c>
      <c r="EY3">
        <v>421</v>
      </c>
      <c r="EZ3" s="1">
        <v>2517</v>
      </c>
      <c r="FA3">
        <v>0</v>
      </c>
      <c r="FB3">
        <v>0</v>
      </c>
      <c r="FC3">
        <v>0</v>
      </c>
      <c r="FD3" s="1">
        <v>5967</v>
      </c>
      <c r="FE3" s="1">
        <v>8282</v>
      </c>
      <c r="FF3" s="1">
        <v>3768</v>
      </c>
      <c r="FG3" s="1">
        <v>13047</v>
      </c>
      <c r="FH3">
        <v>3</v>
      </c>
      <c r="FI3">
        <v>130</v>
      </c>
      <c r="FJ3" t="s">
        <v>280</v>
      </c>
      <c r="FK3" t="s">
        <v>295</v>
      </c>
      <c r="FL3"/>
      <c r="FM3"/>
      <c r="FN3"/>
      <c r="FO3"/>
      <c r="FP3"/>
      <c r="FQ3"/>
      <c r="FR3"/>
      <c r="FS3"/>
      <c r="FT3"/>
      <c r="FU3"/>
      <c r="FV3" t="s">
        <v>273</v>
      </c>
      <c r="FW3" t="s">
        <v>280</v>
      </c>
      <c r="FX3" t="s">
        <v>273</v>
      </c>
      <c r="FY3" t="s">
        <v>280</v>
      </c>
      <c r="FZ3" t="s">
        <v>280</v>
      </c>
      <c r="GA3" t="s">
        <v>280</v>
      </c>
      <c r="GB3">
        <v>8</v>
      </c>
      <c r="GC3" s="12" t="s">
        <v>280</v>
      </c>
      <c r="GD3"/>
      <c r="GE3">
        <v>34</v>
      </c>
      <c r="GF3">
        <v>31</v>
      </c>
      <c r="GG3">
        <v>65</v>
      </c>
      <c r="GH3">
        <v>12</v>
      </c>
      <c r="GI3">
        <v>50</v>
      </c>
      <c r="GJ3">
        <v>10</v>
      </c>
      <c r="GK3">
        <v>137</v>
      </c>
      <c r="GL3">
        <v>133</v>
      </c>
      <c r="GM3">
        <v>4</v>
      </c>
      <c r="GN3">
        <v>0</v>
      </c>
      <c r="GO3">
        <v>137</v>
      </c>
      <c r="GP3">
        <v>378</v>
      </c>
      <c r="GQ3">
        <v>438</v>
      </c>
      <c r="GR3">
        <v>816</v>
      </c>
      <c r="GS3">
        <v>144</v>
      </c>
      <c r="GT3">
        <v>759</v>
      </c>
      <c r="GU3">
        <v>438</v>
      </c>
      <c r="GV3" s="1">
        <v>2157</v>
      </c>
      <c r="GW3" s="1">
        <v>1369</v>
      </c>
      <c r="GX3">
        <v>788</v>
      </c>
      <c r="GY3">
        <v>0</v>
      </c>
      <c r="GZ3" s="1">
        <v>2157</v>
      </c>
      <c r="HA3">
        <v>0</v>
      </c>
      <c r="HB3">
        <v>0</v>
      </c>
      <c r="HC3">
        <v>6</v>
      </c>
      <c r="HD3">
        <v>225</v>
      </c>
      <c r="HE3">
        <v>3</v>
      </c>
      <c r="HF3">
        <v>111</v>
      </c>
      <c r="HG3">
        <v>6</v>
      </c>
      <c r="HH3">
        <v>86</v>
      </c>
      <c r="HI3" t="s">
        <v>273</v>
      </c>
      <c r="HJ3">
        <v>190</v>
      </c>
      <c r="HK3" t="s">
        <v>280</v>
      </c>
      <c r="HL3"/>
      <c r="HM3" t="s">
        <v>280</v>
      </c>
      <c r="HN3"/>
      <c r="HO3" t="s">
        <v>296</v>
      </c>
      <c r="HP3" t="s">
        <v>273</v>
      </c>
      <c r="HQ3">
        <v>10</v>
      </c>
      <c r="HR3" t="s">
        <v>297</v>
      </c>
      <c r="HS3" t="s">
        <v>298</v>
      </c>
      <c r="HT3" t="s">
        <v>299</v>
      </c>
      <c r="HU3" t="s">
        <v>273</v>
      </c>
      <c r="HV3" t="s">
        <v>278</v>
      </c>
      <c r="HW3" t="s">
        <v>285</v>
      </c>
      <c r="HX3" t="s">
        <v>286</v>
      </c>
      <c r="HY3" t="s">
        <v>300</v>
      </c>
      <c r="HZ3">
        <v>248</v>
      </c>
      <c r="IA3">
        <v>214</v>
      </c>
      <c r="IB3" t="s">
        <v>273</v>
      </c>
      <c r="IC3" t="s">
        <v>280</v>
      </c>
      <c r="ID3" t="s">
        <v>280</v>
      </c>
      <c r="IE3" t="s">
        <v>280</v>
      </c>
      <c r="IF3" t="s">
        <v>273</v>
      </c>
      <c r="IG3" t="s">
        <v>280</v>
      </c>
      <c r="IH3" t="s">
        <v>280</v>
      </c>
      <c r="II3" t="s">
        <v>273</v>
      </c>
      <c r="IJ3" t="s">
        <v>273</v>
      </c>
      <c r="IK3" t="s">
        <v>280</v>
      </c>
      <c r="IL3" t="s">
        <v>280</v>
      </c>
      <c r="IM3" t="s">
        <v>280</v>
      </c>
      <c r="IN3" t="s">
        <v>273</v>
      </c>
      <c r="IO3" t="s">
        <v>273</v>
      </c>
      <c r="IP3" t="s">
        <v>280</v>
      </c>
      <c r="IQ3" t="s">
        <v>280</v>
      </c>
      <c r="IR3" t="s">
        <v>280</v>
      </c>
      <c r="IS3" t="s">
        <v>280</v>
      </c>
      <c r="IT3" t="s">
        <v>301</v>
      </c>
      <c r="IU3" t="s">
        <v>280</v>
      </c>
      <c r="IV3"/>
      <c r="IW3">
        <v>3</v>
      </c>
      <c r="IX3">
        <v>69</v>
      </c>
      <c r="IY3">
        <v>1.73</v>
      </c>
      <c r="IZ3">
        <v>0</v>
      </c>
      <c r="JA3">
        <v>0</v>
      </c>
      <c r="JB3">
        <v>0</v>
      </c>
      <c r="JC3">
        <v>1</v>
      </c>
      <c r="JD3">
        <v>2</v>
      </c>
      <c r="JE3">
        <v>0.05</v>
      </c>
      <c r="JF3">
        <v>1.78</v>
      </c>
      <c r="JG3" t="s">
        <v>302</v>
      </c>
      <c r="JH3" s="14">
        <v>23.93</v>
      </c>
      <c r="JI3">
        <v>1</v>
      </c>
      <c r="JJ3">
        <v>2</v>
      </c>
      <c r="JK3" t="s">
        <v>303</v>
      </c>
      <c r="JL3" t="s">
        <v>304</v>
      </c>
      <c r="JM3" s="2">
        <v>46063</v>
      </c>
    </row>
    <row r="4" spans="1:273" x14ac:dyDescent="0.25">
      <c r="A4" t="s">
        <v>305</v>
      </c>
      <c r="B4" t="s">
        <v>306</v>
      </c>
      <c r="C4" t="s">
        <v>306</v>
      </c>
      <c r="D4" t="s">
        <v>307</v>
      </c>
      <c r="E4">
        <v>68620</v>
      </c>
      <c r="F4" t="s">
        <v>308</v>
      </c>
      <c r="G4" t="s">
        <v>309</v>
      </c>
      <c r="H4" t="s">
        <v>310</v>
      </c>
      <c r="I4" s="1">
        <v>1740</v>
      </c>
      <c r="J4" s="1">
        <v>1740</v>
      </c>
      <c r="K4">
        <v>0</v>
      </c>
      <c r="L4">
        <v>0</v>
      </c>
      <c r="M4">
        <v>1908</v>
      </c>
      <c r="N4">
        <v>1976</v>
      </c>
      <c r="O4" t="s">
        <v>280</v>
      </c>
      <c r="Q4" t="s">
        <v>274</v>
      </c>
      <c r="R4" t="s">
        <v>275</v>
      </c>
      <c r="S4" t="s">
        <v>276</v>
      </c>
      <c r="T4" t="s">
        <v>273</v>
      </c>
      <c r="U4" t="s">
        <v>277</v>
      </c>
      <c r="W4">
        <v>1</v>
      </c>
      <c r="X4" t="s">
        <v>273</v>
      </c>
      <c r="Y4" t="s">
        <v>280</v>
      </c>
      <c r="AC4" t="s">
        <v>273</v>
      </c>
      <c r="AE4" t="s">
        <v>273</v>
      </c>
      <c r="AG4" s="1">
        <v>2849</v>
      </c>
      <c r="AH4" s="1">
        <v>2496</v>
      </c>
      <c r="AI4">
        <v>52</v>
      </c>
      <c r="AJ4" s="1">
        <v>2496</v>
      </c>
      <c r="AK4" s="2">
        <v>45566</v>
      </c>
      <c r="AL4" s="2">
        <v>45930</v>
      </c>
      <c r="AM4" s="10">
        <v>147557</v>
      </c>
      <c r="AO4" s="10"/>
      <c r="AQ4" s="10"/>
      <c r="AS4" s="10"/>
      <c r="AT4" s="10">
        <v>147557</v>
      </c>
      <c r="AU4" s="10">
        <v>1020</v>
      </c>
      <c r="AV4" s="10">
        <v>0</v>
      </c>
      <c r="AW4" s="10">
        <v>0</v>
      </c>
      <c r="AX4" s="10">
        <v>0</v>
      </c>
      <c r="AY4" s="10">
        <v>0</v>
      </c>
      <c r="AZ4" s="10">
        <v>1020</v>
      </c>
      <c r="BB4" s="10">
        <v>0</v>
      </c>
      <c r="BC4" s="10">
        <v>0</v>
      </c>
      <c r="BD4" s="10">
        <v>0</v>
      </c>
      <c r="BE4" s="10">
        <v>0</v>
      </c>
      <c r="BF4" t="s">
        <v>278</v>
      </c>
      <c r="BG4" s="10">
        <v>0</v>
      </c>
      <c r="BH4" s="10">
        <v>0</v>
      </c>
      <c r="BI4" s="10">
        <v>148577</v>
      </c>
      <c r="BJ4" s="10">
        <v>0</v>
      </c>
      <c r="BK4" s="10">
        <v>0</v>
      </c>
      <c r="BL4" s="10">
        <v>0</v>
      </c>
      <c r="BM4" s="10">
        <v>0</v>
      </c>
      <c r="BN4" s="10">
        <v>0</v>
      </c>
      <c r="BO4" t="s">
        <v>280</v>
      </c>
      <c r="BQ4" s="10"/>
      <c r="BR4" s="10"/>
      <c r="BS4">
        <v>13</v>
      </c>
      <c r="BT4" s="10">
        <v>84513</v>
      </c>
      <c r="BU4" s="10">
        <v>7908</v>
      </c>
      <c r="BV4" s="10">
        <v>92421</v>
      </c>
      <c r="BW4" t="s">
        <v>280</v>
      </c>
      <c r="BX4" t="s">
        <v>280</v>
      </c>
      <c r="BY4" t="s">
        <v>280</v>
      </c>
      <c r="BZ4" t="s">
        <v>273</v>
      </c>
      <c r="CA4" t="s">
        <v>273</v>
      </c>
      <c r="CB4" t="s">
        <v>280</v>
      </c>
      <c r="CC4" t="s">
        <v>280</v>
      </c>
      <c r="CD4" t="s">
        <v>273</v>
      </c>
      <c r="CE4" t="s">
        <v>273</v>
      </c>
      <c r="CF4" t="s">
        <v>273</v>
      </c>
      <c r="CH4" s="10">
        <v>13680</v>
      </c>
      <c r="CI4" s="10">
        <v>500</v>
      </c>
      <c r="CJ4" s="10">
        <v>212</v>
      </c>
      <c r="CK4" s="10">
        <v>14392</v>
      </c>
      <c r="CL4" s="10">
        <v>6131</v>
      </c>
      <c r="CM4" s="10">
        <v>0</v>
      </c>
      <c r="CN4" s="10">
        <v>3798</v>
      </c>
      <c r="CO4" s="10">
        <v>0</v>
      </c>
      <c r="CP4" s="10">
        <v>38459</v>
      </c>
      <c r="CQ4" s="10">
        <v>48388</v>
      </c>
      <c r="CR4" s="10">
        <v>155201</v>
      </c>
      <c r="CS4" s="10">
        <v>0</v>
      </c>
      <c r="CT4" s="1">
        <v>17024</v>
      </c>
      <c r="CU4">
        <v>495</v>
      </c>
      <c r="CV4">
        <v>823</v>
      </c>
      <c r="CW4" s="1">
        <v>16696</v>
      </c>
      <c r="CX4">
        <v>249</v>
      </c>
      <c r="CY4">
        <v>6</v>
      </c>
      <c r="CZ4">
        <v>2</v>
      </c>
      <c r="DA4">
        <v>253</v>
      </c>
      <c r="DB4">
        <v>596</v>
      </c>
      <c r="DC4">
        <v>1</v>
      </c>
      <c r="DD4">
        <v>0</v>
      </c>
      <c r="DE4">
        <v>597</v>
      </c>
      <c r="DF4">
        <v>31</v>
      </c>
      <c r="DG4">
        <v>0</v>
      </c>
      <c r="DH4">
        <v>0</v>
      </c>
      <c r="DI4">
        <v>31</v>
      </c>
      <c r="DJ4" t="s">
        <v>311</v>
      </c>
      <c r="DK4">
        <v>121</v>
      </c>
      <c r="DM4">
        <v>0</v>
      </c>
      <c r="DN4">
        <v>121</v>
      </c>
      <c r="DO4" s="1">
        <v>17990</v>
      </c>
      <c r="DP4">
        <v>502</v>
      </c>
      <c r="DQ4">
        <v>825</v>
      </c>
      <c r="DR4" s="1">
        <v>17667</v>
      </c>
      <c r="DS4" t="s">
        <v>297</v>
      </c>
      <c r="DT4">
        <v>0</v>
      </c>
      <c r="DU4" t="s">
        <v>280</v>
      </c>
      <c r="DV4" t="s">
        <v>273</v>
      </c>
      <c r="DW4" t="s">
        <v>280</v>
      </c>
      <c r="DX4" t="s">
        <v>280</v>
      </c>
      <c r="DY4" t="s">
        <v>280</v>
      </c>
      <c r="DZ4" t="s">
        <v>273</v>
      </c>
      <c r="EA4" t="s">
        <v>280</v>
      </c>
      <c r="EB4" t="s">
        <v>273</v>
      </c>
      <c r="EC4" t="s">
        <v>280</v>
      </c>
      <c r="ED4" t="s">
        <v>280</v>
      </c>
      <c r="EE4" t="s">
        <v>280</v>
      </c>
      <c r="EF4" t="s">
        <v>280</v>
      </c>
      <c r="EG4" s="1">
        <v>1753</v>
      </c>
      <c r="EH4" s="1">
        <v>6937</v>
      </c>
      <c r="EI4" t="s">
        <v>281</v>
      </c>
      <c r="EJ4" s="1">
        <v>4700</v>
      </c>
      <c r="EK4" t="s">
        <v>285</v>
      </c>
      <c r="EL4">
        <v>817</v>
      </c>
      <c r="EM4" t="s">
        <v>281</v>
      </c>
      <c r="EN4" s="1">
        <v>9986</v>
      </c>
      <c r="EO4" s="1">
        <v>5850</v>
      </c>
      <c r="EP4">
        <v>110</v>
      </c>
      <c r="EQ4" s="1">
        <v>15946</v>
      </c>
      <c r="ER4" s="1">
        <v>1880</v>
      </c>
      <c r="ES4">
        <v>212</v>
      </c>
      <c r="ET4" s="1">
        <v>2092</v>
      </c>
      <c r="EU4">
        <v>236</v>
      </c>
      <c r="EV4">
        <v>0</v>
      </c>
      <c r="EW4">
        <v>236</v>
      </c>
      <c r="EX4" s="1">
        <v>2316</v>
      </c>
      <c r="EY4">
        <v>211</v>
      </c>
      <c r="EZ4" s="1">
        <v>2527</v>
      </c>
      <c r="FA4">
        <v>0</v>
      </c>
      <c r="FB4">
        <v>0</v>
      </c>
      <c r="FC4">
        <v>0</v>
      </c>
      <c r="FD4" s="1">
        <v>4855</v>
      </c>
      <c r="FE4" s="1">
        <v>14418</v>
      </c>
      <c r="FF4" s="1">
        <v>6273</v>
      </c>
      <c r="FG4" s="1">
        <v>20801</v>
      </c>
      <c r="FH4">
        <v>0</v>
      </c>
      <c r="FI4">
        <v>39</v>
      </c>
      <c r="FJ4" t="s">
        <v>280</v>
      </c>
      <c r="FK4" t="s">
        <v>282</v>
      </c>
      <c r="FQ4" t="s">
        <v>273</v>
      </c>
      <c r="FR4" t="s">
        <v>273</v>
      </c>
      <c r="FS4" t="s">
        <v>273</v>
      </c>
      <c r="FT4" t="s">
        <v>273</v>
      </c>
      <c r="FV4" t="s">
        <v>280</v>
      </c>
      <c r="FW4" t="s">
        <v>280</v>
      </c>
      <c r="FX4" t="s">
        <v>273</v>
      </c>
      <c r="FY4" t="s">
        <v>280</v>
      </c>
      <c r="FZ4" t="s">
        <v>280</v>
      </c>
      <c r="GA4" t="s">
        <v>280</v>
      </c>
      <c r="GC4" s="12"/>
      <c r="GE4">
        <v>10</v>
      </c>
      <c r="GF4">
        <v>43</v>
      </c>
      <c r="GG4">
        <v>53</v>
      </c>
      <c r="GH4">
        <v>15</v>
      </c>
      <c r="GI4">
        <v>2</v>
      </c>
      <c r="GJ4">
        <v>1</v>
      </c>
      <c r="GK4">
        <v>71</v>
      </c>
      <c r="GL4">
        <v>70</v>
      </c>
      <c r="GM4">
        <v>1</v>
      </c>
      <c r="GN4">
        <v>0</v>
      </c>
      <c r="GO4">
        <v>71</v>
      </c>
      <c r="GP4">
        <v>100</v>
      </c>
      <c r="GQ4">
        <v>650</v>
      </c>
      <c r="GR4">
        <v>750</v>
      </c>
      <c r="GS4">
        <v>650</v>
      </c>
      <c r="GT4">
        <v>86</v>
      </c>
      <c r="GU4">
        <v>86</v>
      </c>
      <c r="GV4" s="1">
        <v>1572</v>
      </c>
      <c r="GW4" s="1">
        <v>1486</v>
      </c>
      <c r="GX4">
        <v>86</v>
      </c>
      <c r="GY4">
        <v>0</v>
      </c>
      <c r="GZ4" s="1">
        <v>1572</v>
      </c>
      <c r="HA4">
        <v>0</v>
      </c>
      <c r="HB4">
        <v>0</v>
      </c>
      <c r="HC4">
        <v>0</v>
      </c>
      <c r="HD4">
        <v>0</v>
      </c>
      <c r="HE4">
        <v>0</v>
      </c>
      <c r="HF4">
        <v>0</v>
      </c>
      <c r="HG4">
        <v>0</v>
      </c>
      <c r="HH4">
        <v>0</v>
      </c>
      <c r="HI4" t="s">
        <v>273</v>
      </c>
      <c r="HJ4">
        <v>56</v>
      </c>
      <c r="HK4" t="s">
        <v>280</v>
      </c>
      <c r="HM4" t="s">
        <v>280</v>
      </c>
      <c r="HO4" t="s">
        <v>313</v>
      </c>
      <c r="HP4" t="s">
        <v>273</v>
      </c>
      <c r="HQ4">
        <v>13</v>
      </c>
      <c r="HR4" t="s">
        <v>297</v>
      </c>
      <c r="HS4" t="s">
        <v>314</v>
      </c>
      <c r="HT4" t="s">
        <v>299</v>
      </c>
      <c r="HU4" t="s">
        <v>273</v>
      </c>
      <c r="HV4" t="s">
        <v>278</v>
      </c>
      <c r="HX4" t="s">
        <v>286</v>
      </c>
      <c r="HY4" t="s">
        <v>300</v>
      </c>
      <c r="HZ4">
        <v>247</v>
      </c>
      <c r="IA4">
        <v>238</v>
      </c>
      <c r="IB4" t="s">
        <v>273</v>
      </c>
      <c r="IC4" t="s">
        <v>280</v>
      </c>
      <c r="ID4" t="s">
        <v>280</v>
      </c>
      <c r="IE4" t="s">
        <v>280</v>
      </c>
      <c r="IF4" t="s">
        <v>280</v>
      </c>
      <c r="IG4" t="s">
        <v>280</v>
      </c>
      <c r="IH4" t="s">
        <v>280</v>
      </c>
      <c r="II4" t="s">
        <v>273</v>
      </c>
      <c r="IJ4" t="s">
        <v>273</v>
      </c>
      <c r="IK4" t="s">
        <v>273</v>
      </c>
      <c r="IL4" t="s">
        <v>280</v>
      </c>
      <c r="IM4" t="s">
        <v>280</v>
      </c>
      <c r="IN4" t="s">
        <v>280</v>
      </c>
      <c r="IO4" t="s">
        <v>273</v>
      </c>
      <c r="IP4" t="s">
        <v>280</v>
      </c>
      <c r="IQ4" t="s">
        <v>280</v>
      </c>
      <c r="IR4" t="s">
        <v>280</v>
      </c>
      <c r="IS4" t="s">
        <v>280</v>
      </c>
      <c r="IU4" t="s">
        <v>280</v>
      </c>
      <c r="IW4">
        <v>1</v>
      </c>
      <c r="IX4">
        <v>32</v>
      </c>
      <c r="IY4">
        <v>0.8</v>
      </c>
      <c r="IZ4">
        <v>0</v>
      </c>
      <c r="JA4">
        <v>0</v>
      </c>
      <c r="JB4">
        <v>0</v>
      </c>
      <c r="JC4">
        <v>3</v>
      </c>
      <c r="JD4">
        <v>32</v>
      </c>
      <c r="JE4">
        <v>0.8</v>
      </c>
      <c r="JF4">
        <v>1.6</v>
      </c>
      <c r="JG4" t="s">
        <v>304</v>
      </c>
      <c r="JH4" s="14">
        <v>30</v>
      </c>
      <c r="JI4">
        <v>0</v>
      </c>
      <c r="JJ4">
        <v>0</v>
      </c>
      <c r="JK4" t="s">
        <v>315</v>
      </c>
      <c r="JL4" t="s">
        <v>304</v>
      </c>
      <c r="JM4" s="2">
        <v>46112</v>
      </c>
    </row>
    <row r="5" spans="1:273" x14ac:dyDescent="0.25">
      <c r="A5" s="7" t="s">
        <v>2767</v>
      </c>
      <c r="B5" s="7" t="s">
        <v>2768</v>
      </c>
      <c r="C5" s="7" t="s">
        <v>747</v>
      </c>
      <c r="D5" s="7" t="s">
        <v>2769</v>
      </c>
      <c r="E5" s="7">
        <v>68710</v>
      </c>
      <c r="F5" s="7" t="s">
        <v>1006</v>
      </c>
      <c r="G5" s="7" t="s">
        <v>312</v>
      </c>
      <c r="H5" s="7" t="s">
        <v>310</v>
      </c>
      <c r="I5" s="7">
        <v>357</v>
      </c>
      <c r="J5" s="7">
        <v>539</v>
      </c>
      <c r="K5" s="7">
        <v>0</v>
      </c>
      <c r="L5" s="7">
        <v>0</v>
      </c>
      <c r="M5" s="7"/>
      <c r="N5" s="7"/>
      <c r="O5" s="7"/>
      <c r="P5" s="7"/>
      <c r="Q5" s="7" t="s">
        <v>274</v>
      </c>
      <c r="R5" s="7" t="s">
        <v>275</v>
      </c>
      <c r="S5" s="7" t="s">
        <v>276</v>
      </c>
      <c r="T5" s="7" t="s">
        <v>273</v>
      </c>
      <c r="U5" s="7" t="s">
        <v>277</v>
      </c>
      <c r="V5" s="7" t="s">
        <v>280</v>
      </c>
      <c r="W5" s="7">
        <v>1</v>
      </c>
      <c r="X5" s="7"/>
      <c r="Y5" s="7"/>
      <c r="Z5" s="7"/>
      <c r="AA5" s="7"/>
      <c r="AB5" s="7"/>
      <c r="AC5" s="7"/>
      <c r="AD5" s="7"/>
      <c r="AE5" s="7"/>
      <c r="AF5" s="7"/>
      <c r="AG5" s="7">
        <v>700</v>
      </c>
      <c r="AH5" s="9"/>
      <c r="AI5" s="7"/>
      <c r="AJ5" s="7"/>
      <c r="AK5" s="8">
        <v>45474</v>
      </c>
      <c r="AL5" s="8">
        <v>45838</v>
      </c>
      <c r="AM5" s="11"/>
      <c r="AN5" s="7"/>
      <c r="AO5" s="11"/>
      <c r="AP5" s="7"/>
      <c r="AQ5" s="11"/>
      <c r="AR5" s="7"/>
      <c r="AS5" s="11"/>
      <c r="AT5" s="11"/>
      <c r="AU5" s="11"/>
      <c r="AV5" s="11"/>
      <c r="AW5" s="11"/>
      <c r="AX5" s="11"/>
      <c r="AY5" s="11"/>
      <c r="AZ5" s="11"/>
      <c r="BA5" s="7"/>
      <c r="BB5" s="11"/>
      <c r="BC5" s="11"/>
      <c r="BD5" s="11"/>
      <c r="BE5" s="11"/>
      <c r="BF5" s="7"/>
      <c r="BG5" s="11"/>
      <c r="BH5" s="11"/>
      <c r="BI5" s="11"/>
      <c r="BJ5" s="11"/>
      <c r="BK5" s="11"/>
      <c r="BL5" s="11"/>
      <c r="BM5" s="11"/>
      <c r="BN5" s="11"/>
      <c r="BO5" s="7"/>
      <c r="BP5" s="7"/>
      <c r="BQ5" s="11"/>
      <c r="BR5" s="11"/>
      <c r="BS5" s="7"/>
      <c r="BT5" s="11"/>
      <c r="BU5" s="11"/>
      <c r="BV5" s="11"/>
      <c r="BW5" s="7"/>
      <c r="BX5" s="7"/>
      <c r="BY5" s="7"/>
      <c r="BZ5" s="7"/>
      <c r="CA5" s="7"/>
      <c r="CB5" s="7"/>
      <c r="CC5" s="7"/>
      <c r="CD5" s="7"/>
      <c r="CE5" s="7"/>
      <c r="CF5" s="7"/>
      <c r="CG5" s="7"/>
      <c r="CH5" s="11"/>
      <c r="CI5" s="11"/>
      <c r="CJ5" s="11"/>
      <c r="CK5" s="11"/>
      <c r="CL5" s="11"/>
      <c r="CM5" s="11"/>
      <c r="CN5" s="11"/>
      <c r="CO5" s="11"/>
      <c r="CP5" s="11"/>
      <c r="CQ5" s="11"/>
      <c r="CR5" s="11"/>
      <c r="CS5" s="11"/>
      <c r="CT5" s="7">
        <v>0</v>
      </c>
      <c r="CU5" s="7"/>
      <c r="CV5" s="7"/>
      <c r="CW5" s="7"/>
      <c r="CX5" s="7">
        <v>0</v>
      </c>
      <c r="CY5" s="7"/>
      <c r="CZ5" s="7"/>
      <c r="DA5" s="7"/>
      <c r="DB5" s="7">
        <v>0</v>
      </c>
      <c r="DC5" s="7"/>
      <c r="DD5" s="7"/>
      <c r="DE5" s="7"/>
      <c r="DF5" s="7">
        <v>0</v>
      </c>
      <c r="DG5" s="7"/>
      <c r="DH5" s="7"/>
      <c r="DI5" s="7"/>
      <c r="DJ5" s="7"/>
      <c r="DK5" s="7">
        <v>0</v>
      </c>
      <c r="DL5" s="7"/>
      <c r="DM5" s="7"/>
      <c r="DN5" s="7"/>
      <c r="DO5" s="7">
        <v>0</v>
      </c>
      <c r="DP5" s="7"/>
      <c r="DQ5" s="7"/>
      <c r="DR5" s="7"/>
      <c r="DS5" s="7"/>
      <c r="DT5" s="7"/>
      <c r="DU5" s="7"/>
      <c r="DV5" s="7"/>
      <c r="DW5" s="7" t="s">
        <v>280</v>
      </c>
      <c r="DX5" s="7"/>
      <c r="DY5" s="7"/>
      <c r="DZ5" s="7"/>
      <c r="EA5" s="7"/>
      <c r="EB5" s="7"/>
      <c r="EC5" s="7" t="s">
        <v>280</v>
      </c>
      <c r="ED5" s="7"/>
      <c r="EE5" s="7"/>
      <c r="EF5" s="7" t="s">
        <v>280</v>
      </c>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t="s">
        <v>273</v>
      </c>
      <c r="FY5" s="7"/>
      <c r="FZ5" s="7"/>
      <c r="GA5" s="7" t="s">
        <v>280</v>
      </c>
      <c r="GB5" s="7"/>
      <c r="GC5" s="13"/>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15"/>
      <c r="JI5" s="7"/>
      <c r="JJ5" s="7"/>
      <c r="JK5" s="7"/>
      <c r="JL5" s="7"/>
      <c r="JM5" s="7"/>
    </row>
    <row r="6" spans="1:273" x14ac:dyDescent="0.25">
      <c r="A6" t="s">
        <v>2602</v>
      </c>
      <c r="B6" t="s">
        <v>2603</v>
      </c>
      <c r="C6" t="s">
        <v>2603</v>
      </c>
      <c r="D6" t="s">
        <v>2604</v>
      </c>
      <c r="E6">
        <v>69301</v>
      </c>
      <c r="F6" t="s">
        <v>1301</v>
      </c>
      <c r="G6" t="s">
        <v>2605</v>
      </c>
      <c r="H6" t="s">
        <v>387</v>
      </c>
      <c r="I6" s="1">
        <v>8071</v>
      </c>
      <c r="J6" s="1">
        <v>8071</v>
      </c>
      <c r="K6">
        <v>0</v>
      </c>
      <c r="L6">
        <v>0</v>
      </c>
      <c r="M6">
        <v>1999</v>
      </c>
      <c r="O6" t="s">
        <v>280</v>
      </c>
      <c r="Q6" t="s">
        <v>274</v>
      </c>
      <c r="R6" t="s">
        <v>275</v>
      </c>
      <c r="S6" t="s">
        <v>276</v>
      </c>
      <c r="T6" t="s">
        <v>273</v>
      </c>
      <c r="U6" t="s">
        <v>277</v>
      </c>
      <c r="W6">
        <v>1</v>
      </c>
      <c r="X6" t="s">
        <v>273</v>
      </c>
      <c r="Y6" t="s">
        <v>273</v>
      </c>
      <c r="Z6">
        <v>312</v>
      </c>
      <c r="AA6" t="s">
        <v>280</v>
      </c>
      <c r="AC6" t="s">
        <v>273</v>
      </c>
      <c r="AE6" t="s">
        <v>273</v>
      </c>
      <c r="AG6" s="1">
        <v>15170</v>
      </c>
      <c r="AH6" s="1">
        <v>2756</v>
      </c>
      <c r="AI6">
        <v>52</v>
      </c>
      <c r="AJ6" s="1">
        <v>2756</v>
      </c>
      <c r="AK6" s="2">
        <v>45566</v>
      </c>
      <c r="AL6" s="2">
        <v>45930</v>
      </c>
      <c r="AM6" s="10">
        <v>679820</v>
      </c>
      <c r="AO6" s="10"/>
      <c r="AQ6" s="10"/>
      <c r="AS6" s="10"/>
      <c r="AT6" s="10">
        <v>679820</v>
      </c>
      <c r="AU6" s="10">
        <v>1230</v>
      </c>
      <c r="AV6" s="10">
        <v>0</v>
      </c>
      <c r="AW6" s="10">
        <v>0</v>
      </c>
      <c r="AX6" s="10">
        <v>0</v>
      </c>
      <c r="AY6" s="10">
        <v>0</v>
      </c>
      <c r="AZ6" s="10">
        <v>1230</v>
      </c>
      <c r="BB6" s="10">
        <v>0</v>
      </c>
      <c r="BC6" s="10">
        <v>0</v>
      </c>
      <c r="BD6" s="10">
        <v>0</v>
      </c>
      <c r="BE6" s="10">
        <v>0</v>
      </c>
      <c r="BF6" t="s">
        <v>278</v>
      </c>
      <c r="BG6" s="10">
        <v>0</v>
      </c>
      <c r="BH6" s="10">
        <v>0</v>
      </c>
      <c r="BI6" s="10">
        <v>681050</v>
      </c>
      <c r="BJ6" s="10">
        <v>0</v>
      </c>
      <c r="BK6" s="10">
        <v>0</v>
      </c>
      <c r="BL6" s="10">
        <v>0</v>
      </c>
      <c r="BM6" s="10">
        <v>0</v>
      </c>
      <c r="BN6" s="10">
        <v>0</v>
      </c>
      <c r="BO6" t="s">
        <v>273</v>
      </c>
      <c r="BP6" t="s">
        <v>2606</v>
      </c>
      <c r="BQ6" s="10">
        <v>25</v>
      </c>
      <c r="BR6" s="10">
        <v>25</v>
      </c>
      <c r="BS6">
        <v>115</v>
      </c>
      <c r="BT6" s="10">
        <v>260158</v>
      </c>
      <c r="BU6" s="10">
        <v>69169</v>
      </c>
      <c r="BV6" s="10">
        <v>329327</v>
      </c>
      <c r="BW6" t="s">
        <v>273</v>
      </c>
      <c r="BX6" t="s">
        <v>273</v>
      </c>
      <c r="BY6" t="s">
        <v>273</v>
      </c>
      <c r="BZ6" t="s">
        <v>273</v>
      </c>
      <c r="CA6" t="s">
        <v>273</v>
      </c>
      <c r="CB6" t="s">
        <v>273</v>
      </c>
      <c r="CC6" t="s">
        <v>273</v>
      </c>
      <c r="CD6" t="s">
        <v>273</v>
      </c>
      <c r="CE6" t="s">
        <v>273</v>
      </c>
      <c r="CF6" t="s">
        <v>273</v>
      </c>
      <c r="CH6" s="10">
        <v>32150</v>
      </c>
      <c r="CI6" s="10">
        <v>11640</v>
      </c>
      <c r="CJ6" s="10">
        <v>3400</v>
      </c>
      <c r="CK6" s="10">
        <v>47190</v>
      </c>
      <c r="CL6" s="10">
        <v>1300</v>
      </c>
      <c r="CM6" s="10">
        <v>18500</v>
      </c>
      <c r="CN6" s="10">
        <v>5500</v>
      </c>
      <c r="CO6" s="10">
        <v>0</v>
      </c>
      <c r="CP6" s="10">
        <v>149014</v>
      </c>
      <c r="CQ6" s="10">
        <v>174314</v>
      </c>
      <c r="CR6" s="10">
        <v>550831</v>
      </c>
      <c r="CS6" s="10">
        <v>0</v>
      </c>
      <c r="CT6" s="1">
        <v>35594</v>
      </c>
      <c r="CU6" s="1">
        <v>1167</v>
      </c>
      <c r="CV6">
        <v>279</v>
      </c>
      <c r="CW6" s="1">
        <v>36482</v>
      </c>
      <c r="CX6">
        <v>37</v>
      </c>
      <c r="CY6">
        <v>0</v>
      </c>
      <c r="CZ6">
        <v>0</v>
      </c>
      <c r="DA6">
        <v>37</v>
      </c>
      <c r="DB6" s="1">
        <v>1456</v>
      </c>
      <c r="DC6">
        <v>62</v>
      </c>
      <c r="DD6">
        <v>120</v>
      </c>
      <c r="DE6" s="1">
        <v>1398</v>
      </c>
      <c r="DF6">
        <v>1</v>
      </c>
      <c r="DG6">
        <v>0</v>
      </c>
      <c r="DH6">
        <v>0</v>
      </c>
      <c r="DI6">
        <v>1</v>
      </c>
      <c r="DJ6" t="s">
        <v>2607</v>
      </c>
      <c r="DK6">
        <v>415</v>
      </c>
      <c r="DL6">
        <v>13</v>
      </c>
      <c r="DM6">
        <v>41</v>
      </c>
      <c r="DN6">
        <v>387</v>
      </c>
      <c r="DO6" s="1">
        <v>37502</v>
      </c>
      <c r="DP6" s="1">
        <v>1242</v>
      </c>
      <c r="DQ6">
        <v>440</v>
      </c>
      <c r="DR6" s="1">
        <v>38304</v>
      </c>
      <c r="DS6" t="s">
        <v>297</v>
      </c>
      <c r="DT6" s="1">
        <v>0</v>
      </c>
      <c r="DU6" t="s">
        <v>273</v>
      </c>
      <c r="DV6" t="s">
        <v>273</v>
      </c>
      <c r="DW6" t="s">
        <v>280</v>
      </c>
      <c r="DX6" t="s">
        <v>280</v>
      </c>
      <c r="DY6" t="s">
        <v>273</v>
      </c>
      <c r="DZ6" t="s">
        <v>273</v>
      </c>
      <c r="EA6" t="s">
        <v>273</v>
      </c>
      <c r="EB6" t="s">
        <v>273</v>
      </c>
      <c r="EC6" t="s">
        <v>280</v>
      </c>
      <c r="ED6" t="s">
        <v>280</v>
      </c>
      <c r="EE6" t="s">
        <v>280</v>
      </c>
      <c r="EF6" t="s">
        <v>280</v>
      </c>
      <c r="EG6" s="1">
        <v>3551</v>
      </c>
      <c r="EH6" s="1">
        <v>29591</v>
      </c>
      <c r="EI6" t="s">
        <v>281</v>
      </c>
      <c r="EJ6" s="1">
        <v>7500</v>
      </c>
      <c r="EK6" t="s">
        <v>285</v>
      </c>
      <c r="EL6" s="1">
        <v>2704</v>
      </c>
      <c r="EM6" t="s">
        <v>285</v>
      </c>
      <c r="EN6" s="1">
        <v>11927</v>
      </c>
      <c r="EO6" s="1">
        <v>26876</v>
      </c>
      <c r="EP6">
        <v>30</v>
      </c>
      <c r="EQ6" s="1">
        <v>38833</v>
      </c>
      <c r="ER6" s="1">
        <v>4723</v>
      </c>
      <c r="ES6">
        <v>535</v>
      </c>
      <c r="ET6" s="1">
        <v>5258</v>
      </c>
      <c r="EU6" s="1">
        <v>1064</v>
      </c>
      <c r="EV6">
        <v>45</v>
      </c>
      <c r="EW6" s="1">
        <v>1109</v>
      </c>
      <c r="EX6" s="1">
        <v>7363</v>
      </c>
      <c r="EY6">
        <v>800</v>
      </c>
      <c r="EZ6" s="1">
        <v>8163</v>
      </c>
      <c r="FC6">
        <v>0</v>
      </c>
      <c r="FD6" s="1">
        <v>14530</v>
      </c>
      <c r="FE6" s="1">
        <v>25077</v>
      </c>
      <c r="FF6" s="1">
        <v>28256</v>
      </c>
      <c r="FG6" s="1">
        <v>53363</v>
      </c>
      <c r="FH6">
        <v>0</v>
      </c>
      <c r="FI6">
        <v>143</v>
      </c>
      <c r="FJ6" t="s">
        <v>280</v>
      </c>
      <c r="FK6" t="s">
        <v>295</v>
      </c>
      <c r="FV6" t="s">
        <v>280</v>
      </c>
      <c r="FW6" t="s">
        <v>273</v>
      </c>
      <c r="FX6" t="s">
        <v>273</v>
      </c>
      <c r="FY6" t="s">
        <v>280</v>
      </c>
      <c r="FZ6" t="s">
        <v>280</v>
      </c>
      <c r="GA6" t="s">
        <v>280</v>
      </c>
      <c r="GC6" s="12" t="s">
        <v>280</v>
      </c>
      <c r="GE6">
        <v>244</v>
      </c>
      <c r="GF6">
        <v>117</v>
      </c>
      <c r="GG6">
        <v>361</v>
      </c>
      <c r="GH6">
        <v>42</v>
      </c>
      <c r="GI6">
        <v>92</v>
      </c>
      <c r="GJ6">
        <v>34</v>
      </c>
      <c r="GK6">
        <v>529</v>
      </c>
      <c r="GL6">
        <v>499</v>
      </c>
      <c r="GM6">
        <v>30</v>
      </c>
      <c r="GN6">
        <v>0</v>
      </c>
      <c r="GO6">
        <v>529</v>
      </c>
      <c r="GP6" s="1">
        <v>1116</v>
      </c>
      <c r="GQ6" s="1">
        <v>2617</v>
      </c>
      <c r="GR6" s="1">
        <v>3733</v>
      </c>
      <c r="GS6">
        <v>551</v>
      </c>
      <c r="GT6">
        <v>638</v>
      </c>
      <c r="GU6">
        <v>445</v>
      </c>
      <c r="GV6" s="1">
        <v>5367</v>
      </c>
      <c r="GW6" s="1">
        <v>3040</v>
      </c>
      <c r="GX6" s="1">
        <v>2327</v>
      </c>
      <c r="GY6">
        <v>0</v>
      </c>
      <c r="GZ6" s="1">
        <v>5367</v>
      </c>
      <c r="HA6">
        <v>0</v>
      </c>
      <c r="HB6">
        <v>0</v>
      </c>
      <c r="HC6">
        <v>12</v>
      </c>
      <c r="HD6">
        <v>12</v>
      </c>
      <c r="HE6">
        <v>3</v>
      </c>
      <c r="HF6">
        <v>22</v>
      </c>
      <c r="HG6">
        <v>0</v>
      </c>
      <c r="HH6">
        <v>0</v>
      </c>
      <c r="HI6" t="s">
        <v>273</v>
      </c>
      <c r="HJ6" s="1">
        <v>1417</v>
      </c>
      <c r="HK6" t="s">
        <v>273</v>
      </c>
      <c r="HL6">
        <v>308</v>
      </c>
      <c r="HM6" t="s">
        <v>280</v>
      </c>
      <c r="HO6" t="s">
        <v>742</v>
      </c>
      <c r="HP6" t="s">
        <v>273</v>
      </c>
      <c r="HQ6">
        <v>4</v>
      </c>
      <c r="HR6" t="s">
        <v>297</v>
      </c>
      <c r="HS6" t="s">
        <v>2608</v>
      </c>
      <c r="HT6" t="s">
        <v>299</v>
      </c>
      <c r="HU6" t="s">
        <v>273</v>
      </c>
      <c r="HV6" s="1">
        <v>2704</v>
      </c>
      <c r="HW6" t="s">
        <v>285</v>
      </c>
      <c r="HX6" t="s">
        <v>286</v>
      </c>
      <c r="HY6" t="s">
        <v>2609</v>
      </c>
      <c r="HZ6">
        <v>728</v>
      </c>
      <c r="IA6">
        <v>496</v>
      </c>
      <c r="IB6" t="s">
        <v>280</v>
      </c>
      <c r="IC6" t="s">
        <v>280</v>
      </c>
      <c r="ID6" t="s">
        <v>280</v>
      </c>
      <c r="IE6" t="s">
        <v>280</v>
      </c>
      <c r="IF6" t="s">
        <v>280</v>
      </c>
      <c r="IG6" t="s">
        <v>280</v>
      </c>
      <c r="IH6" t="s">
        <v>280</v>
      </c>
      <c r="II6" t="s">
        <v>280</v>
      </c>
      <c r="IJ6" t="s">
        <v>280</v>
      </c>
      <c r="IK6" t="s">
        <v>280</v>
      </c>
      <c r="IL6" t="s">
        <v>280</v>
      </c>
      <c r="IM6" t="s">
        <v>280</v>
      </c>
      <c r="IN6" t="s">
        <v>280</v>
      </c>
      <c r="IO6" t="s">
        <v>280</v>
      </c>
      <c r="IP6" t="s">
        <v>280</v>
      </c>
      <c r="IQ6" t="s">
        <v>280</v>
      </c>
      <c r="IR6" t="s">
        <v>280</v>
      </c>
      <c r="IS6" t="s">
        <v>280</v>
      </c>
      <c r="IU6" t="s">
        <v>280</v>
      </c>
      <c r="IW6">
        <v>4</v>
      </c>
      <c r="IX6">
        <v>145</v>
      </c>
      <c r="IY6">
        <v>3.63</v>
      </c>
      <c r="IZ6">
        <v>1</v>
      </c>
      <c r="JA6">
        <v>40</v>
      </c>
      <c r="JB6">
        <v>1</v>
      </c>
      <c r="JC6">
        <v>6</v>
      </c>
      <c r="JD6">
        <v>80</v>
      </c>
      <c r="JE6">
        <v>2</v>
      </c>
      <c r="JF6">
        <v>5.63</v>
      </c>
      <c r="JG6" t="s">
        <v>304</v>
      </c>
      <c r="JH6" s="14">
        <v>36.89</v>
      </c>
      <c r="JI6">
        <v>1</v>
      </c>
      <c r="JJ6">
        <v>2</v>
      </c>
      <c r="JK6" t="s">
        <v>2817</v>
      </c>
      <c r="JL6" t="s">
        <v>304</v>
      </c>
      <c r="JM6" s="2">
        <v>46104</v>
      </c>
    </row>
    <row r="7" spans="1:273" x14ac:dyDescent="0.25">
      <c r="A7" t="s">
        <v>316</v>
      </c>
      <c r="B7" t="s">
        <v>317</v>
      </c>
      <c r="C7" t="s">
        <v>318</v>
      </c>
      <c r="D7" t="s">
        <v>319</v>
      </c>
      <c r="E7">
        <v>68920</v>
      </c>
      <c r="F7" t="s">
        <v>320</v>
      </c>
      <c r="G7" t="s">
        <v>321</v>
      </c>
      <c r="H7" t="s">
        <v>272</v>
      </c>
      <c r="I7">
        <v>1011</v>
      </c>
      <c r="J7">
        <v>1011</v>
      </c>
      <c r="K7">
        <v>0</v>
      </c>
      <c r="L7">
        <v>0</v>
      </c>
      <c r="M7">
        <v>1978</v>
      </c>
      <c r="O7" t="s">
        <v>280</v>
      </c>
      <c r="Q7" t="s">
        <v>274</v>
      </c>
      <c r="R7" t="s">
        <v>275</v>
      </c>
      <c r="S7" t="s">
        <v>276</v>
      </c>
      <c r="T7" t="s">
        <v>273</v>
      </c>
      <c r="U7" t="s">
        <v>277</v>
      </c>
      <c r="W7">
        <v>1</v>
      </c>
      <c r="X7" t="s">
        <v>273</v>
      </c>
      <c r="Y7" t="s">
        <v>273</v>
      </c>
      <c r="Z7">
        <v>14</v>
      </c>
      <c r="AA7" t="s">
        <v>280</v>
      </c>
      <c r="AC7" t="s">
        <v>273</v>
      </c>
      <c r="AE7" t="s">
        <v>273</v>
      </c>
      <c r="AG7" s="1">
        <v>4225</v>
      </c>
      <c r="AH7" s="1">
        <v>1586</v>
      </c>
      <c r="AI7">
        <v>52</v>
      </c>
      <c r="AJ7" s="1">
        <v>1586</v>
      </c>
      <c r="AK7" s="2">
        <v>45566</v>
      </c>
      <c r="AL7" s="2">
        <v>45930</v>
      </c>
      <c r="AM7" s="10">
        <v>54743</v>
      </c>
      <c r="AO7" s="10"/>
      <c r="AQ7" s="10"/>
      <c r="AS7" s="10"/>
      <c r="AT7" s="10">
        <v>54743</v>
      </c>
      <c r="AU7" s="10">
        <v>929</v>
      </c>
      <c r="AV7" s="10">
        <v>0</v>
      </c>
      <c r="AW7" s="10">
        <v>0</v>
      </c>
      <c r="AX7" s="10">
        <v>0</v>
      </c>
      <c r="AY7" s="10">
        <v>0</v>
      </c>
      <c r="AZ7" s="10">
        <v>929</v>
      </c>
      <c r="BB7" s="10">
        <v>0</v>
      </c>
      <c r="BC7" s="10">
        <v>0</v>
      </c>
      <c r="BD7" s="10">
        <v>0</v>
      </c>
      <c r="BE7" s="10">
        <v>200</v>
      </c>
      <c r="BF7" t="s">
        <v>322</v>
      </c>
      <c r="BG7" s="10">
        <v>29195</v>
      </c>
      <c r="BH7" s="10">
        <v>29395</v>
      </c>
      <c r="BI7" s="10">
        <v>85067</v>
      </c>
      <c r="BJ7" s="10">
        <v>0</v>
      </c>
      <c r="BK7" s="10">
        <v>0</v>
      </c>
      <c r="BL7" s="10">
        <v>0</v>
      </c>
      <c r="BM7" s="10">
        <v>0</v>
      </c>
      <c r="BN7" s="10">
        <v>0</v>
      </c>
      <c r="BO7" t="s">
        <v>280</v>
      </c>
      <c r="BQ7" s="10"/>
      <c r="BR7" s="10"/>
      <c r="BS7">
        <v>9</v>
      </c>
      <c r="BT7" s="10">
        <v>35180</v>
      </c>
      <c r="BU7" s="10">
        <v>14630</v>
      </c>
      <c r="BV7" s="10">
        <v>49810</v>
      </c>
      <c r="BW7" t="s">
        <v>273</v>
      </c>
      <c r="BX7" t="s">
        <v>273</v>
      </c>
      <c r="BY7" t="s">
        <v>273</v>
      </c>
      <c r="BZ7" t="s">
        <v>273</v>
      </c>
      <c r="CA7" t="s">
        <v>273</v>
      </c>
      <c r="CB7" t="s">
        <v>273</v>
      </c>
      <c r="CC7" t="s">
        <v>273</v>
      </c>
      <c r="CD7" t="s">
        <v>273</v>
      </c>
      <c r="CE7" t="s">
        <v>273</v>
      </c>
      <c r="CF7" t="s">
        <v>273</v>
      </c>
      <c r="CH7" s="10">
        <v>5268</v>
      </c>
      <c r="CI7" s="10">
        <v>500</v>
      </c>
      <c r="CJ7" s="10">
        <v>1150</v>
      </c>
      <c r="CK7" s="10">
        <v>6918</v>
      </c>
      <c r="CL7" s="10">
        <v>1491</v>
      </c>
      <c r="CM7" s="10">
        <v>900</v>
      </c>
      <c r="CN7" s="10">
        <v>0</v>
      </c>
      <c r="CO7" s="10">
        <v>441</v>
      </c>
      <c r="CP7" s="10">
        <v>12775</v>
      </c>
      <c r="CQ7" s="10">
        <v>15607</v>
      </c>
      <c r="CR7" s="10">
        <v>72335</v>
      </c>
      <c r="CS7" s="10">
        <v>0</v>
      </c>
      <c r="CT7" s="1">
        <v>16946</v>
      </c>
      <c r="CU7">
        <v>498</v>
      </c>
      <c r="CV7">
        <v>757</v>
      </c>
      <c r="CW7" s="1">
        <v>16687</v>
      </c>
      <c r="CX7">
        <v>632</v>
      </c>
      <c r="CY7">
        <v>0</v>
      </c>
      <c r="CZ7">
        <v>632</v>
      </c>
      <c r="DA7">
        <v>0</v>
      </c>
      <c r="DB7" s="1">
        <v>1764</v>
      </c>
      <c r="DC7">
        <v>65</v>
      </c>
      <c r="DD7">
        <v>96</v>
      </c>
      <c r="DE7" s="1">
        <v>1733</v>
      </c>
      <c r="DF7">
        <v>0</v>
      </c>
      <c r="DG7">
        <v>0</v>
      </c>
      <c r="DH7">
        <v>0</v>
      </c>
      <c r="DI7">
        <v>0</v>
      </c>
      <c r="DJ7" t="s">
        <v>278</v>
      </c>
      <c r="DK7">
        <v>0</v>
      </c>
      <c r="DL7">
        <v>0</v>
      </c>
      <c r="DM7">
        <v>0</v>
      </c>
      <c r="DN7">
        <v>0</v>
      </c>
      <c r="DO7" s="1">
        <v>19342</v>
      </c>
      <c r="DP7">
        <v>563</v>
      </c>
      <c r="DQ7" s="1">
        <v>1485</v>
      </c>
      <c r="DR7" s="1">
        <v>18420</v>
      </c>
      <c r="DS7" t="s">
        <v>323</v>
      </c>
      <c r="DT7">
        <v>42</v>
      </c>
      <c r="DU7" t="s">
        <v>280</v>
      </c>
      <c r="DV7" t="s">
        <v>273</v>
      </c>
      <c r="DW7" t="s">
        <v>280</v>
      </c>
      <c r="DX7" t="s">
        <v>280</v>
      </c>
      <c r="DY7" t="s">
        <v>280</v>
      </c>
      <c r="DZ7" t="s">
        <v>273</v>
      </c>
      <c r="EA7" t="s">
        <v>280</v>
      </c>
      <c r="EB7" t="s">
        <v>273</v>
      </c>
      <c r="EC7" t="s">
        <v>280</v>
      </c>
      <c r="ED7" t="s">
        <v>280</v>
      </c>
      <c r="EE7" t="s">
        <v>280</v>
      </c>
      <c r="EF7" t="s">
        <v>280</v>
      </c>
      <c r="EG7" s="1">
        <v>2131</v>
      </c>
      <c r="EH7" s="1">
        <v>6143</v>
      </c>
      <c r="EI7" t="s">
        <v>281</v>
      </c>
      <c r="EJ7">
        <v>445</v>
      </c>
      <c r="EK7" t="s">
        <v>281</v>
      </c>
      <c r="EL7">
        <v>427</v>
      </c>
      <c r="EM7" t="s">
        <v>281</v>
      </c>
      <c r="EN7" s="1">
        <v>5383</v>
      </c>
      <c r="EO7" s="1">
        <v>3336</v>
      </c>
      <c r="EP7">
        <v>0</v>
      </c>
      <c r="EQ7" s="1">
        <v>8719</v>
      </c>
      <c r="ER7">
        <v>581</v>
      </c>
      <c r="ES7">
        <v>47</v>
      </c>
      <c r="ET7">
        <v>628</v>
      </c>
      <c r="EU7">
        <v>102</v>
      </c>
      <c r="EV7">
        <v>1</v>
      </c>
      <c r="EW7">
        <v>103</v>
      </c>
      <c r="EX7">
        <v>983</v>
      </c>
      <c r="EY7">
        <v>110</v>
      </c>
      <c r="EZ7" s="1">
        <v>1093</v>
      </c>
      <c r="FA7">
        <v>0</v>
      </c>
      <c r="FB7">
        <v>0</v>
      </c>
      <c r="FC7">
        <v>0</v>
      </c>
      <c r="FD7" s="1">
        <v>1824</v>
      </c>
      <c r="FE7" s="1">
        <v>7049</v>
      </c>
      <c r="FF7" s="1">
        <v>3494</v>
      </c>
      <c r="FG7" s="1">
        <v>10543</v>
      </c>
      <c r="FH7">
        <v>7</v>
      </c>
      <c r="FI7">
        <v>43</v>
      </c>
      <c r="FJ7" t="s">
        <v>273</v>
      </c>
      <c r="FK7" t="s">
        <v>282</v>
      </c>
      <c r="FQ7" t="s">
        <v>273</v>
      </c>
      <c r="FR7" t="s">
        <v>273</v>
      </c>
      <c r="FS7" t="s">
        <v>273</v>
      </c>
      <c r="FV7" t="s">
        <v>280</v>
      </c>
      <c r="FW7" t="s">
        <v>280</v>
      </c>
      <c r="FX7" t="s">
        <v>273</v>
      </c>
      <c r="FY7" t="s">
        <v>280</v>
      </c>
      <c r="FZ7" t="s">
        <v>280</v>
      </c>
      <c r="GA7" t="s">
        <v>280</v>
      </c>
      <c r="GB7">
        <v>1</v>
      </c>
      <c r="GC7" s="12"/>
      <c r="GE7">
        <v>15</v>
      </c>
      <c r="GF7">
        <v>18</v>
      </c>
      <c r="GG7">
        <v>33</v>
      </c>
      <c r="GH7">
        <v>3</v>
      </c>
      <c r="GI7">
        <v>15</v>
      </c>
      <c r="GJ7">
        <v>15</v>
      </c>
      <c r="GK7">
        <v>66</v>
      </c>
      <c r="GL7">
        <v>44</v>
      </c>
      <c r="GM7">
        <v>22</v>
      </c>
      <c r="GN7">
        <v>0</v>
      </c>
      <c r="GO7">
        <v>66</v>
      </c>
      <c r="GP7">
        <v>427</v>
      </c>
      <c r="GQ7">
        <v>129</v>
      </c>
      <c r="GR7">
        <v>556</v>
      </c>
      <c r="GS7">
        <v>8</v>
      </c>
      <c r="GT7">
        <v>77</v>
      </c>
      <c r="GU7">
        <v>177</v>
      </c>
      <c r="GV7">
        <v>818</v>
      </c>
      <c r="GW7">
        <v>526</v>
      </c>
      <c r="GX7">
        <v>292</v>
      </c>
      <c r="GY7">
        <v>0</v>
      </c>
      <c r="GZ7">
        <v>818</v>
      </c>
      <c r="HA7">
        <v>0</v>
      </c>
      <c r="HB7">
        <v>0</v>
      </c>
      <c r="HC7">
        <v>37</v>
      </c>
      <c r="HE7">
        <v>0</v>
      </c>
      <c r="HG7">
        <v>0</v>
      </c>
      <c r="HI7" t="s">
        <v>273</v>
      </c>
      <c r="HJ7">
        <v>364</v>
      </c>
      <c r="HK7" t="s">
        <v>273</v>
      </c>
      <c r="HL7">
        <v>7</v>
      </c>
      <c r="HM7" t="s">
        <v>273</v>
      </c>
      <c r="HN7">
        <v>7</v>
      </c>
      <c r="HO7" t="s">
        <v>324</v>
      </c>
      <c r="HP7" t="s">
        <v>273</v>
      </c>
      <c r="HQ7">
        <v>5</v>
      </c>
      <c r="HR7" t="s">
        <v>325</v>
      </c>
      <c r="HS7" t="s">
        <v>326</v>
      </c>
      <c r="HT7" t="s">
        <v>299</v>
      </c>
      <c r="HU7" t="s">
        <v>273</v>
      </c>
      <c r="HV7" t="s">
        <v>278</v>
      </c>
      <c r="HX7" t="s">
        <v>286</v>
      </c>
      <c r="HY7" t="s">
        <v>300</v>
      </c>
      <c r="HZ7">
        <v>894</v>
      </c>
      <c r="IA7">
        <v>151</v>
      </c>
      <c r="IB7" t="s">
        <v>280</v>
      </c>
      <c r="IC7" t="s">
        <v>280</v>
      </c>
      <c r="ID7" t="s">
        <v>280</v>
      </c>
      <c r="IE7" t="s">
        <v>280</v>
      </c>
      <c r="IF7" t="s">
        <v>273</v>
      </c>
      <c r="IG7" t="s">
        <v>280</v>
      </c>
      <c r="IH7" t="s">
        <v>280</v>
      </c>
      <c r="II7" t="s">
        <v>280</v>
      </c>
      <c r="IJ7" t="s">
        <v>280</v>
      </c>
      <c r="IK7" t="s">
        <v>273</v>
      </c>
      <c r="IL7" t="s">
        <v>280</v>
      </c>
      <c r="IM7" t="s">
        <v>280</v>
      </c>
      <c r="IN7" t="s">
        <v>280</v>
      </c>
      <c r="IO7" t="s">
        <v>280</v>
      </c>
      <c r="IP7" t="s">
        <v>280</v>
      </c>
      <c r="IQ7" t="s">
        <v>280</v>
      </c>
      <c r="IR7" t="s">
        <v>280</v>
      </c>
      <c r="IS7" t="s">
        <v>280</v>
      </c>
      <c r="IT7" t="s">
        <v>327</v>
      </c>
      <c r="IU7" t="s">
        <v>280</v>
      </c>
      <c r="IW7">
        <v>3</v>
      </c>
      <c r="IX7">
        <v>60</v>
      </c>
      <c r="IY7">
        <v>1.5</v>
      </c>
      <c r="IZ7">
        <v>0</v>
      </c>
      <c r="JA7">
        <v>0</v>
      </c>
      <c r="JB7">
        <v>0</v>
      </c>
      <c r="JC7">
        <v>0</v>
      </c>
      <c r="JD7">
        <v>0</v>
      </c>
      <c r="JE7">
        <v>0</v>
      </c>
      <c r="JF7">
        <v>1.5</v>
      </c>
      <c r="JG7" t="s">
        <v>302</v>
      </c>
      <c r="JH7" s="14">
        <v>12.5</v>
      </c>
      <c r="JI7">
        <v>25</v>
      </c>
      <c r="JJ7">
        <v>4</v>
      </c>
      <c r="JK7" t="s">
        <v>328</v>
      </c>
      <c r="JL7" t="s">
        <v>302</v>
      </c>
      <c r="JM7" s="2">
        <v>46066</v>
      </c>
    </row>
    <row r="8" spans="1:273" x14ac:dyDescent="0.25">
      <c r="A8" s="7" t="s">
        <v>329</v>
      </c>
      <c r="B8" s="7" t="s">
        <v>330</v>
      </c>
      <c r="C8" s="7" t="s">
        <v>331</v>
      </c>
      <c r="D8" s="7" t="s">
        <v>332</v>
      </c>
      <c r="E8" s="7">
        <v>68814</v>
      </c>
      <c r="F8" s="7" t="s">
        <v>333</v>
      </c>
      <c r="G8" s="7" t="s">
        <v>334</v>
      </c>
      <c r="H8" s="7" t="s">
        <v>272</v>
      </c>
      <c r="I8" s="7">
        <v>460</v>
      </c>
      <c r="J8" s="7">
        <v>603</v>
      </c>
      <c r="K8" s="7">
        <v>0</v>
      </c>
      <c r="L8" s="7">
        <v>0</v>
      </c>
      <c r="M8" s="7"/>
      <c r="N8" s="7"/>
      <c r="O8" s="7"/>
      <c r="P8" s="7"/>
      <c r="Q8" s="7" t="s">
        <v>274</v>
      </c>
      <c r="R8" s="7" t="s">
        <v>275</v>
      </c>
      <c r="S8" s="7" t="s">
        <v>335</v>
      </c>
      <c r="T8" s="7" t="s">
        <v>273</v>
      </c>
      <c r="U8" s="7" t="s">
        <v>277</v>
      </c>
      <c r="V8" s="7" t="s">
        <v>280</v>
      </c>
      <c r="W8" s="7">
        <v>1</v>
      </c>
      <c r="X8" s="7"/>
      <c r="Y8" s="7"/>
      <c r="Z8" s="7"/>
      <c r="AA8" s="7"/>
      <c r="AB8" s="7"/>
      <c r="AC8" s="7"/>
      <c r="AD8" s="7"/>
      <c r="AE8" s="7"/>
      <c r="AF8" s="7"/>
      <c r="AG8" s="7">
        <v>5625</v>
      </c>
      <c r="AH8" s="9"/>
      <c r="AI8" s="7"/>
      <c r="AJ8" s="7"/>
      <c r="AK8" s="8">
        <v>45474</v>
      </c>
      <c r="AL8" s="8">
        <v>45838</v>
      </c>
      <c r="AM8" s="11"/>
      <c r="AN8" s="7"/>
      <c r="AO8" s="11"/>
      <c r="AP8" s="7"/>
      <c r="AQ8" s="11"/>
      <c r="AR8" s="7"/>
      <c r="AS8" s="11"/>
      <c r="AT8" s="11"/>
      <c r="AU8" s="11"/>
      <c r="AV8" s="11"/>
      <c r="AW8" s="11"/>
      <c r="AX8" s="11"/>
      <c r="AY8" s="11"/>
      <c r="AZ8" s="11"/>
      <c r="BA8" s="7"/>
      <c r="BB8" s="11"/>
      <c r="BC8" s="11"/>
      <c r="BD8" s="11"/>
      <c r="BE8" s="11"/>
      <c r="BF8" s="7"/>
      <c r="BG8" s="11"/>
      <c r="BH8" s="11"/>
      <c r="BI8" s="11"/>
      <c r="BJ8" s="11"/>
      <c r="BK8" s="11"/>
      <c r="BL8" s="11"/>
      <c r="BM8" s="11"/>
      <c r="BN8" s="11"/>
      <c r="BO8" s="7"/>
      <c r="BP8" s="7"/>
      <c r="BQ8" s="11"/>
      <c r="BR8" s="11"/>
      <c r="BS8" s="7"/>
      <c r="BT8" s="11"/>
      <c r="BU8" s="11"/>
      <c r="BV8" s="11"/>
      <c r="BW8" s="7"/>
      <c r="BX8" s="7"/>
      <c r="BY8" s="7"/>
      <c r="BZ8" s="7"/>
      <c r="CA8" s="7"/>
      <c r="CB8" s="7"/>
      <c r="CC8" s="7"/>
      <c r="CD8" s="7"/>
      <c r="CE8" s="7"/>
      <c r="CF8" s="7"/>
      <c r="CG8" s="7"/>
      <c r="CH8" s="11"/>
      <c r="CI8" s="11"/>
      <c r="CJ8" s="11"/>
      <c r="CK8" s="11"/>
      <c r="CL8" s="11"/>
      <c r="CM8" s="11"/>
      <c r="CN8" s="11"/>
      <c r="CO8" s="11"/>
      <c r="CP8" s="11"/>
      <c r="CQ8" s="11"/>
      <c r="CR8" s="11"/>
      <c r="CS8" s="11"/>
      <c r="CT8" s="7">
        <v>0</v>
      </c>
      <c r="CU8" s="7"/>
      <c r="CV8" s="7"/>
      <c r="CW8" s="7"/>
      <c r="CX8" s="7">
        <v>0</v>
      </c>
      <c r="CY8" s="7"/>
      <c r="CZ8" s="7"/>
      <c r="DA8" s="7"/>
      <c r="DB8" s="7">
        <v>0</v>
      </c>
      <c r="DC8" s="7"/>
      <c r="DD8" s="7"/>
      <c r="DE8" s="7"/>
      <c r="DF8" s="7">
        <v>0</v>
      </c>
      <c r="DG8" s="7"/>
      <c r="DH8" s="7"/>
      <c r="DI8" s="7"/>
      <c r="DJ8" s="7"/>
      <c r="DK8" s="7">
        <v>0</v>
      </c>
      <c r="DL8" s="7"/>
      <c r="DM8" s="7"/>
      <c r="DN8" s="7"/>
      <c r="DO8" s="7">
        <v>0</v>
      </c>
      <c r="DP8" s="7"/>
      <c r="DQ8" s="7"/>
      <c r="DR8" s="7"/>
      <c r="DS8" s="7"/>
      <c r="DT8" s="7"/>
      <c r="DU8" s="7"/>
      <c r="DV8" s="7"/>
      <c r="DW8" s="7" t="s">
        <v>280</v>
      </c>
      <c r="DX8" s="7"/>
      <c r="DY8" s="7"/>
      <c r="DZ8" s="7"/>
      <c r="EA8" s="7"/>
      <c r="EB8" s="7"/>
      <c r="EC8" s="7" t="s">
        <v>280</v>
      </c>
      <c r="ED8" s="7"/>
      <c r="EE8" s="7"/>
      <c r="EF8" s="7" t="s">
        <v>280</v>
      </c>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t="s">
        <v>273</v>
      </c>
      <c r="FY8" s="7"/>
      <c r="FZ8" s="7"/>
      <c r="GA8" s="7" t="s">
        <v>280</v>
      </c>
      <c r="GB8" s="7"/>
      <c r="GC8" s="13"/>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15"/>
      <c r="JI8" s="7"/>
      <c r="JJ8" s="7"/>
      <c r="JK8" s="7"/>
      <c r="JL8" s="7"/>
      <c r="JM8" s="7"/>
    </row>
    <row r="9" spans="1:273" x14ac:dyDescent="0.25">
      <c r="A9" t="s">
        <v>336</v>
      </c>
      <c r="B9" t="s">
        <v>337</v>
      </c>
      <c r="C9" t="s">
        <v>338</v>
      </c>
      <c r="D9" t="s">
        <v>339</v>
      </c>
      <c r="E9">
        <v>68922</v>
      </c>
      <c r="F9" t="s">
        <v>340</v>
      </c>
      <c r="G9" t="s">
        <v>341</v>
      </c>
      <c r="H9" t="s">
        <v>272</v>
      </c>
      <c r="I9">
        <v>944</v>
      </c>
      <c r="J9">
        <v>944</v>
      </c>
      <c r="K9">
        <v>0</v>
      </c>
      <c r="L9">
        <v>0</v>
      </c>
      <c r="M9">
        <v>1959</v>
      </c>
      <c r="N9">
        <v>2021</v>
      </c>
      <c r="O9" t="s">
        <v>280</v>
      </c>
      <c r="Q9" t="s">
        <v>274</v>
      </c>
      <c r="R9" t="s">
        <v>275</v>
      </c>
      <c r="S9" t="s">
        <v>276</v>
      </c>
      <c r="T9" t="s">
        <v>273</v>
      </c>
      <c r="U9" t="s">
        <v>277</v>
      </c>
      <c r="W9">
        <v>1</v>
      </c>
      <c r="X9" t="s">
        <v>273</v>
      </c>
      <c r="Y9" t="s">
        <v>273</v>
      </c>
      <c r="Z9">
        <v>15</v>
      </c>
      <c r="AA9" t="s">
        <v>273</v>
      </c>
      <c r="AB9" t="s">
        <v>273</v>
      </c>
      <c r="AC9" t="s">
        <v>273</v>
      </c>
      <c r="AE9" t="s">
        <v>273</v>
      </c>
      <c r="AG9" s="1">
        <v>4598</v>
      </c>
      <c r="AH9" s="1">
        <v>1482</v>
      </c>
      <c r="AI9">
        <v>52</v>
      </c>
      <c r="AJ9" s="1">
        <v>1482</v>
      </c>
      <c r="AK9" s="2">
        <v>45566</v>
      </c>
      <c r="AL9" s="2">
        <v>45930</v>
      </c>
      <c r="AM9" s="10">
        <v>102000</v>
      </c>
      <c r="AO9" s="10"/>
      <c r="AQ9" s="10"/>
      <c r="AS9" s="10"/>
      <c r="AT9" s="10">
        <v>102000</v>
      </c>
      <c r="AU9" s="10">
        <v>1110</v>
      </c>
      <c r="AV9" s="10">
        <v>0</v>
      </c>
      <c r="AW9" s="10">
        <v>0</v>
      </c>
      <c r="AX9" s="10">
        <v>797</v>
      </c>
      <c r="AY9" s="10">
        <v>0</v>
      </c>
      <c r="AZ9" s="10">
        <v>1907</v>
      </c>
      <c r="BB9" s="10">
        <v>0</v>
      </c>
      <c r="BC9" s="10">
        <v>0</v>
      </c>
      <c r="BD9" s="10">
        <v>0</v>
      </c>
      <c r="BE9" s="10">
        <v>369</v>
      </c>
      <c r="BF9" t="s">
        <v>342</v>
      </c>
      <c r="BG9" s="10">
        <v>5371</v>
      </c>
      <c r="BH9" s="10">
        <v>5740</v>
      </c>
      <c r="BI9" s="10">
        <v>109647</v>
      </c>
      <c r="BJ9" s="10">
        <v>0</v>
      </c>
      <c r="BK9" s="10">
        <v>0</v>
      </c>
      <c r="BL9" s="10">
        <v>0</v>
      </c>
      <c r="BM9" s="10">
        <v>0</v>
      </c>
      <c r="BN9" s="10">
        <v>0</v>
      </c>
      <c r="BO9" t="s">
        <v>280</v>
      </c>
      <c r="BQ9" s="10"/>
      <c r="BR9" s="10"/>
      <c r="BT9" s="10">
        <v>59436</v>
      </c>
      <c r="BU9" s="10">
        <v>4547</v>
      </c>
      <c r="BV9" s="10">
        <v>63983</v>
      </c>
      <c r="BW9" t="s">
        <v>280</v>
      </c>
      <c r="BX9" t="s">
        <v>280</v>
      </c>
      <c r="BY9" t="s">
        <v>280</v>
      </c>
      <c r="BZ9" t="s">
        <v>280</v>
      </c>
      <c r="CA9" t="s">
        <v>280</v>
      </c>
      <c r="CB9" t="s">
        <v>280</v>
      </c>
      <c r="CC9" t="s">
        <v>280</v>
      </c>
      <c r="CD9" t="s">
        <v>273</v>
      </c>
      <c r="CE9" t="s">
        <v>273</v>
      </c>
      <c r="CF9" t="s">
        <v>273</v>
      </c>
      <c r="CH9" s="10">
        <v>14525</v>
      </c>
      <c r="CI9" s="10">
        <v>500</v>
      </c>
      <c r="CJ9" s="10">
        <v>0</v>
      </c>
      <c r="CK9" s="10">
        <v>15025</v>
      </c>
      <c r="CL9" s="10">
        <v>3028</v>
      </c>
      <c r="CM9" s="10">
        <v>900</v>
      </c>
      <c r="CN9" s="10">
        <v>2448</v>
      </c>
      <c r="CO9" s="10">
        <v>94</v>
      </c>
      <c r="CP9" s="10">
        <v>37258</v>
      </c>
      <c r="CQ9" s="10">
        <v>43728</v>
      </c>
      <c r="CR9" s="10">
        <v>122736</v>
      </c>
      <c r="CS9" s="10">
        <v>0</v>
      </c>
      <c r="CT9" s="1">
        <v>14846</v>
      </c>
      <c r="CU9">
        <v>982</v>
      </c>
      <c r="CV9">
        <v>398</v>
      </c>
      <c r="CW9" s="1">
        <v>15430</v>
      </c>
      <c r="CX9">
        <v>0</v>
      </c>
      <c r="CY9">
        <v>0</v>
      </c>
      <c r="CZ9">
        <v>0</v>
      </c>
      <c r="DA9">
        <v>0</v>
      </c>
      <c r="DB9" s="1">
        <v>2248</v>
      </c>
      <c r="DC9">
        <v>2</v>
      </c>
      <c r="DD9">
        <v>11</v>
      </c>
      <c r="DE9" s="1">
        <v>2239</v>
      </c>
      <c r="DF9">
        <v>10</v>
      </c>
      <c r="DG9">
        <v>0</v>
      </c>
      <c r="DH9">
        <v>0</v>
      </c>
      <c r="DI9">
        <v>10</v>
      </c>
      <c r="DJ9" t="s">
        <v>343</v>
      </c>
      <c r="DK9">
        <v>34</v>
      </c>
      <c r="DL9">
        <v>0</v>
      </c>
      <c r="DM9">
        <v>21</v>
      </c>
      <c r="DN9">
        <v>13</v>
      </c>
      <c r="DO9" s="1">
        <v>17128</v>
      </c>
      <c r="DP9">
        <v>984</v>
      </c>
      <c r="DQ9">
        <v>430</v>
      </c>
      <c r="DR9" s="1">
        <v>17682</v>
      </c>
      <c r="DS9" t="s">
        <v>344</v>
      </c>
      <c r="DT9">
        <v>300</v>
      </c>
      <c r="DU9" t="s">
        <v>280</v>
      </c>
      <c r="DV9" t="s">
        <v>273</v>
      </c>
      <c r="DW9" t="s">
        <v>280</v>
      </c>
      <c r="DX9" t="s">
        <v>280</v>
      </c>
      <c r="DY9" t="s">
        <v>280</v>
      </c>
      <c r="DZ9" t="s">
        <v>273</v>
      </c>
      <c r="EA9" t="s">
        <v>280</v>
      </c>
      <c r="EB9" t="s">
        <v>273</v>
      </c>
      <c r="EC9" t="s">
        <v>280</v>
      </c>
      <c r="ED9" t="s">
        <v>280</v>
      </c>
      <c r="EE9" t="s">
        <v>280</v>
      </c>
      <c r="EF9" t="s">
        <v>280</v>
      </c>
      <c r="EG9">
        <v>805</v>
      </c>
      <c r="EH9" s="1">
        <v>3900</v>
      </c>
      <c r="EI9" t="s">
        <v>285</v>
      </c>
      <c r="EJ9">
        <v>220</v>
      </c>
      <c r="EK9" t="s">
        <v>285</v>
      </c>
      <c r="EL9">
        <v>125</v>
      </c>
      <c r="EM9" t="s">
        <v>285</v>
      </c>
      <c r="EN9" s="1">
        <v>5203</v>
      </c>
      <c r="EO9" s="1">
        <v>7860</v>
      </c>
      <c r="EP9">
        <v>142</v>
      </c>
      <c r="EQ9" s="1">
        <v>13205</v>
      </c>
      <c r="ER9">
        <v>744</v>
      </c>
      <c r="ES9">
        <v>122</v>
      </c>
      <c r="ET9">
        <v>866</v>
      </c>
      <c r="EU9">
        <v>251</v>
      </c>
      <c r="EV9">
        <v>21</v>
      </c>
      <c r="EW9">
        <v>272</v>
      </c>
      <c r="EX9" s="1">
        <v>1571</v>
      </c>
      <c r="EY9">
        <v>151</v>
      </c>
      <c r="EZ9" s="1">
        <v>1722</v>
      </c>
      <c r="FA9">
        <v>0</v>
      </c>
      <c r="FB9">
        <v>0</v>
      </c>
      <c r="FC9">
        <v>0</v>
      </c>
      <c r="FD9" s="1">
        <v>2860</v>
      </c>
      <c r="FE9" s="1">
        <v>7769</v>
      </c>
      <c r="FF9" s="1">
        <v>8154</v>
      </c>
      <c r="FG9" s="1">
        <v>16065</v>
      </c>
      <c r="FH9">
        <v>0</v>
      </c>
      <c r="FI9">
        <v>56</v>
      </c>
      <c r="FJ9" t="s">
        <v>273</v>
      </c>
      <c r="FK9" t="s">
        <v>345</v>
      </c>
      <c r="FM9" t="s">
        <v>273</v>
      </c>
      <c r="FV9" t="s">
        <v>280</v>
      </c>
      <c r="FW9" t="s">
        <v>280</v>
      </c>
      <c r="FX9" t="s">
        <v>273</v>
      </c>
      <c r="FY9" t="s">
        <v>280</v>
      </c>
      <c r="FZ9" t="s">
        <v>280</v>
      </c>
      <c r="GA9" t="s">
        <v>280</v>
      </c>
      <c r="GB9">
        <v>4</v>
      </c>
      <c r="GC9" s="12"/>
      <c r="GE9">
        <v>25</v>
      </c>
      <c r="GF9">
        <v>77</v>
      </c>
      <c r="GG9">
        <v>102</v>
      </c>
      <c r="GH9">
        <v>7</v>
      </c>
      <c r="GI9">
        <v>14</v>
      </c>
      <c r="GJ9">
        <v>6</v>
      </c>
      <c r="GK9">
        <v>129</v>
      </c>
      <c r="GL9">
        <v>113</v>
      </c>
      <c r="GM9">
        <v>16</v>
      </c>
      <c r="GN9">
        <v>0</v>
      </c>
      <c r="GO9">
        <v>129</v>
      </c>
      <c r="GP9">
        <v>371</v>
      </c>
      <c r="GQ9" s="1">
        <v>3126</v>
      </c>
      <c r="GR9" s="1">
        <v>3497</v>
      </c>
      <c r="GS9">
        <v>125</v>
      </c>
      <c r="GT9">
        <v>152</v>
      </c>
      <c r="GU9">
        <v>645</v>
      </c>
      <c r="GV9" s="1">
        <v>4419</v>
      </c>
      <c r="GW9" s="1">
        <v>3795</v>
      </c>
      <c r="GX9">
        <v>624</v>
      </c>
      <c r="GY9">
        <v>0</v>
      </c>
      <c r="GZ9" s="1">
        <v>4419</v>
      </c>
      <c r="HA9">
        <v>0</v>
      </c>
      <c r="HB9">
        <v>0</v>
      </c>
      <c r="HC9">
        <v>15</v>
      </c>
      <c r="HE9">
        <v>1</v>
      </c>
      <c r="HG9">
        <v>48</v>
      </c>
      <c r="HI9" t="s">
        <v>273</v>
      </c>
      <c r="HJ9">
        <v>87</v>
      </c>
      <c r="HK9" t="s">
        <v>273</v>
      </c>
      <c r="HL9">
        <v>8</v>
      </c>
      <c r="HM9" t="s">
        <v>273</v>
      </c>
      <c r="HN9">
        <v>6</v>
      </c>
      <c r="HO9" t="s">
        <v>346</v>
      </c>
      <c r="HP9" t="s">
        <v>273</v>
      </c>
      <c r="HQ9">
        <v>2</v>
      </c>
      <c r="HR9" t="s">
        <v>347</v>
      </c>
      <c r="HS9" t="s">
        <v>348</v>
      </c>
      <c r="HT9" t="s">
        <v>299</v>
      </c>
      <c r="HU9" t="s">
        <v>273</v>
      </c>
      <c r="HV9" t="s">
        <v>278</v>
      </c>
      <c r="HX9" t="s">
        <v>286</v>
      </c>
      <c r="HY9" t="s">
        <v>300</v>
      </c>
      <c r="HZ9">
        <v>638</v>
      </c>
      <c r="IA9">
        <v>339</v>
      </c>
      <c r="IB9" t="s">
        <v>273</v>
      </c>
      <c r="IC9" t="s">
        <v>280</v>
      </c>
      <c r="ID9" t="s">
        <v>280</v>
      </c>
      <c r="IE9" t="s">
        <v>280</v>
      </c>
      <c r="IF9" t="s">
        <v>280</v>
      </c>
      <c r="IG9" t="s">
        <v>280</v>
      </c>
      <c r="IH9" t="s">
        <v>280</v>
      </c>
      <c r="II9" t="s">
        <v>273</v>
      </c>
      <c r="IJ9" t="s">
        <v>273</v>
      </c>
      <c r="IK9" t="s">
        <v>280</v>
      </c>
      <c r="IL9" t="s">
        <v>280</v>
      </c>
      <c r="IM9" t="s">
        <v>280</v>
      </c>
      <c r="IN9" t="s">
        <v>280</v>
      </c>
      <c r="IO9" t="s">
        <v>280</v>
      </c>
      <c r="IP9" t="s">
        <v>280</v>
      </c>
      <c r="IQ9" t="s">
        <v>280</v>
      </c>
      <c r="IR9" t="s">
        <v>280</v>
      </c>
      <c r="IS9" t="s">
        <v>280</v>
      </c>
      <c r="IT9" t="s">
        <v>349</v>
      </c>
      <c r="IU9" t="s">
        <v>280</v>
      </c>
      <c r="IW9">
        <v>6</v>
      </c>
      <c r="IX9">
        <v>61</v>
      </c>
      <c r="IY9">
        <v>1.52</v>
      </c>
      <c r="IZ9">
        <v>0</v>
      </c>
      <c r="JA9">
        <v>0</v>
      </c>
      <c r="JB9">
        <v>0</v>
      </c>
      <c r="JC9">
        <v>1</v>
      </c>
      <c r="JD9">
        <v>8</v>
      </c>
      <c r="JE9">
        <v>0.2</v>
      </c>
      <c r="JF9">
        <v>1.72</v>
      </c>
      <c r="JG9" t="s">
        <v>302</v>
      </c>
      <c r="JH9" s="14">
        <v>20.57</v>
      </c>
      <c r="JI9">
        <v>12</v>
      </c>
      <c r="JJ9">
        <v>1</v>
      </c>
      <c r="JK9" t="s">
        <v>350</v>
      </c>
      <c r="JL9" t="s">
        <v>302</v>
      </c>
      <c r="JM9" s="2">
        <v>46097</v>
      </c>
    </row>
    <row r="10" spans="1:273" x14ac:dyDescent="0.25">
      <c r="A10" t="s">
        <v>351</v>
      </c>
      <c r="B10" t="s">
        <v>352</v>
      </c>
      <c r="C10" t="s">
        <v>353</v>
      </c>
      <c r="D10" t="s">
        <v>354</v>
      </c>
      <c r="E10">
        <v>68815</v>
      </c>
      <c r="F10" t="s">
        <v>355</v>
      </c>
      <c r="G10" t="s">
        <v>356</v>
      </c>
      <c r="H10" t="s">
        <v>272</v>
      </c>
      <c r="I10">
        <v>280</v>
      </c>
      <c r="J10">
        <v>380</v>
      </c>
      <c r="K10">
        <v>0</v>
      </c>
      <c r="L10">
        <v>0</v>
      </c>
      <c r="M10">
        <v>1917</v>
      </c>
      <c r="N10">
        <v>2018</v>
      </c>
      <c r="O10" t="s">
        <v>273</v>
      </c>
      <c r="P10" t="s">
        <v>357</v>
      </c>
      <c r="Q10" t="s">
        <v>274</v>
      </c>
      <c r="R10" t="s">
        <v>275</v>
      </c>
      <c r="S10" t="s">
        <v>358</v>
      </c>
      <c r="T10" t="s">
        <v>273</v>
      </c>
      <c r="U10" t="s">
        <v>277</v>
      </c>
      <c r="W10">
        <v>1</v>
      </c>
      <c r="X10" t="s">
        <v>280</v>
      </c>
      <c r="Y10" t="s">
        <v>273</v>
      </c>
      <c r="Z10">
        <v>4</v>
      </c>
      <c r="AA10" t="s">
        <v>280</v>
      </c>
      <c r="AE10" t="s">
        <v>273</v>
      </c>
      <c r="AG10" s="1">
        <v>5552</v>
      </c>
      <c r="AH10" s="1">
        <v>800</v>
      </c>
      <c r="AI10">
        <v>52</v>
      </c>
      <c r="AJ10">
        <v>800</v>
      </c>
      <c r="AK10" s="2">
        <v>45474</v>
      </c>
      <c r="AL10" s="2">
        <v>45838</v>
      </c>
      <c r="AM10" s="10">
        <v>0</v>
      </c>
      <c r="AN10" t="s">
        <v>359</v>
      </c>
      <c r="AO10" s="10">
        <v>40829</v>
      </c>
      <c r="AQ10" s="10"/>
      <c r="AS10" s="10"/>
      <c r="AT10" s="10">
        <v>40829</v>
      </c>
      <c r="AU10" s="10">
        <v>200</v>
      </c>
      <c r="AV10" s="10">
        <v>0</v>
      </c>
      <c r="AW10" s="10">
        <v>0</v>
      </c>
      <c r="AX10" s="10">
        <v>0</v>
      </c>
      <c r="AY10" s="10">
        <v>0</v>
      </c>
      <c r="AZ10" s="10">
        <v>200</v>
      </c>
      <c r="BB10" s="10">
        <v>0</v>
      </c>
      <c r="BC10" s="10">
        <v>0</v>
      </c>
      <c r="BD10" s="10">
        <v>0</v>
      </c>
      <c r="BE10" s="10">
        <v>0</v>
      </c>
      <c r="BF10" t="s">
        <v>360</v>
      </c>
      <c r="BG10" s="10">
        <v>1500</v>
      </c>
      <c r="BH10" s="10">
        <v>1500</v>
      </c>
      <c r="BI10" s="10">
        <v>42529</v>
      </c>
      <c r="BJ10" s="10">
        <v>0</v>
      </c>
      <c r="BK10" s="10">
        <v>0</v>
      </c>
      <c r="BL10" s="10">
        <v>0</v>
      </c>
      <c r="BM10" s="10">
        <v>0</v>
      </c>
      <c r="BN10" s="10">
        <v>0</v>
      </c>
      <c r="BO10" t="s">
        <v>280</v>
      </c>
      <c r="BQ10" s="10"/>
      <c r="BR10" s="10"/>
      <c r="BS10">
        <v>0</v>
      </c>
      <c r="BT10" s="10">
        <v>8872</v>
      </c>
      <c r="BU10" s="10">
        <v>1194</v>
      </c>
      <c r="BV10" s="10">
        <v>10066</v>
      </c>
      <c r="BW10" t="s">
        <v>280</v>
      </c>
      <c r="BX10" t="s">
        <v>280</v>
      </c>
      <c r="BY10" t="s">
        <v>280</v>
      </c>
      <c r="BZ10" t="s">
        <v>280</v>
      </c>
      <c r="CA10" t="s">
        <v>273</v>
      </c>
      <c r="CB10" t="s">
        <v>280</v>
      </c>
      <c r="CC10" t="s">
        <v>280</v>
      </c>
      <c r="CD10" t="s">
        <v>273</v>
      </c>
      <c r="CE10" t="s">
        <v>280</v>
      </c>
      <c r="CF10" t="s">
        <v>280</v>
      </c>
      <c r="CH10" s="10">
        <v>1901</v>
      </c>
      <c r="CI10" s="10">
        <v>500</v>
      </c>
      <c r="CJ10" s="10">
        <v>0</v>
      </c>
      <c r="CK10" s="10">
        <v>2401</v>
      </c>
      <c r="CL10" s="10">
        <v>0</v>
      </c>
      <c r="CM10" s="10">
        <v>0</v>
      </c>
      <c r="CN10" s="10">
        <v>0</v>
      </c>
      <c r="CO10" s="10">
        <v>0</v>
      </c>
      <c r="CP10" s="10">
        <v>22260</v>
      </c>
      <c r="CQ10" s="10">
        <v>22260</v>
      </c>
      <c r="CR10" s="10">
        <v>34727</v>
      </c>
      <c r="CS10" s="10">
        <v>0</v>
      </c>
      <c r="CT10" s="1">
        <v>8378</v>
      </c>
      <c r="CU10">
        <v>325</v>
      </c>
      <c r="CV10">
        <v>395</v>
      </c>
      <c r="CW10" s="1">
        <v>8308</v>
      </c>
      <c r="CX10">
        <v>49</v>
      </c>
      <c r="CY10">
        <v>0</v>
      </c>
      <c r="CZ10">
        <v>0</v>
      </c>
      <c r="DA10">
        <v>49</v>
      </c>
      <c r="DB10">
        <v>0</v>
      </c>
      <c r="DC10">
        <v>0</v>
      </c>
      <c r="DD10">
        <v>0</v>
      </c>
      <c r="DE10">
        <v>0</v>
      </c>
      <c r="DF10">
        <v>9</v>
      </c>
      <c r="DG10">
        <v>0</v>
      </c>
      <c r="DH10">
        <v>2</v>
      </c>
      <c r="DI10">
        <v>7</v>
      </c>
      <c r="DJ10" t="s">
        <v>361</v>
      </c>
      <c r="DK10">
        <v>0</v>
      </c>
      <c r="DL10">
        <v>4</v>
      </c>
      <c r="DM10">
        <v>0</v>
      </c>
      <c r="DN10">
        <v>4</v>
      </c>
      <c r="DO10" s="1">
        <v>8427</v>
      </c>
      <c r="DP10">
        <v>329</v>
      </c>
      <c r="DQ10">
        <v>395</v>
      </c>
      <c r="DR10" s="1">
        <v>8361</v>
      </c>
      <c r="DS10" t="s">
        <v>297</v>
      </c>
      <c r="DT10">
        <v>0</v>
      </c>
      <c r="DU10" t="s">
        <v>280</v>
      </c>
      <c r="DV10" t="s">
        <v>273</v>
      </c>
      <c r="DW10" t="s">
        <v>280</v>
      </c>
      <c r="DX10" t="s">
        <v>280</v>
      </c>
      <c r="DY10" t="s">
        <v>280</v>
      </c>
      <c r="DZ10" t="s">
        <v>273</v>
      </c>
      <c r="EA10" t="s">
        <v>280</v>
      </c>
      <c r="EB10" t="s">
        <v>273</v>
      </c>
      <c r="EC10" t="s">
        <v>280</v>
      </c>
      <c r="ED10" t="s">
        <v>280</v>
      </c>
      <c r="EE10" t="s">
        <v>280</v>
      </c>
      <c r="EF10" t="s">
        <v>280</v>
      </c>
      <c r="EG10">
        <v>213</v>
      </c>
      <c r="EH10">
        <v>735</v>
      </c>
      <c r="EI10" t="s">
        <v>281</v>
      </c>
      <c r="EJ10">
        <v>120</v>
      </c>
      <c r="EK10" t="s">
        <v>285</v>
      </c>
      <c r="EL10">
        <v>100</v>
      </c>
      <c r="EM10" t="s">
        <v>285</v>
      </c>
      <c r="EN10" s="1">
        <v>1241</v>
      </c>
      <c r="EO10">
        <v>409</v>
      </c>
      <c r="EP10">
        <v>39</v>
      </c>
      <c r="EQ10" s="1">
        <v>1689</v>
      </c>
      <c r="ER10">
        <v>84</v>
      </c>
      <c r="ES10">
        <v>33</v>
      </c>
      <c r="ET10">
        <v>117</v>
      </c>
      <c r="EU10">
        <v>151</v>
      </c>
      <c r="EV10">
        <v>0</v>
      </c>
      <c r="EW10">
        <v>151</v>
      </c>
      <c r="EX10">
        <v>294</v>
      </c>
      <c r="EY10">
        <v>62</v>
      </c>
      <c r="EZ10">
        <v>356</v>
      </c>
      <c r="FA10">
        <v>0</v>
      </c>
      <c r="FB10">
        <v>0</v>
      </c>
      <c r="FC10">
        <v>0</v>
      </c>
      <c r="FD10">
        <v>624</v>
      </c>
      <c r="FE10" s="1">
        <v>1770</v>
      </c>
      <c r="FF10">
        <v>504</v>
      </c>
      <c r="FG10" s="1">
        <v>2313</v>
      </c>
      <c r="FH10">
        <v>0</v>
      </c>
      <c r="FI10">
        <v>0</v>
      </c>
      <c r="FJ10" t="s">
        <v>280</v>
      </c>
      <c r="FK10" t="s">
        <v>362</v>
      </c>
      <c r="FV10" t="s">
        <v>280</v>
      </c>
      <c r="FW10" t="s">
        <v>280</v>
      </c>
      <c r="FX10" t="s">
        <v>273</v>
      </c>
      <c r="FY10" t="s">
        <v>280</v>
      </c>
      <c r="FZ10" t="s">
        <v>280</v>
      </c>
      <c r="GA10" t="s">
        <v>280</v>
      </c>
      <c r="GB10">
        <v>1</v>
      </c>
      <c r="GC10" s="12" t="s">
        <v>280</v>
      </c>
      <c r="GE10">
        <v>1</v>
      </c>
      <c r="GF10">
        <v>1</v>
      </c>
      <c r="GG10">
        <v>2</v>
      </c>
      <c r="GH10">
        <v>0</v>
      </c>
      <c r="GI10">
        <v>0</v>
      </c>
      <c r="GJ10">
        <v>1</v>
      </c>
      <c r="GK10">
        <v>3</v>
      </c>
      <c r="GL10">
        <v>3</v>
      </c>
      <c r="GM10">
        <v>0</v>
      </c>
      <c r="GN10">
        <v>0</v>
      </c>
      <c r="GO10">
        <v>3</v>
      </c>
      <c r="GP10">
        <v>49</v>
      </c>
      <c r="GQ10">
        <v>123</v>
      </c>
      <c r="GR10">
        <v>172</v>
      </c>
      <c r="GS10">
        <v>0</v>
      </c>
      <c r="GT10">
        <v>0</v>
      </c>
      <c r="GU10">
        <v>32</v>
      </c>
      <c r="GV10">
        <v>204</v>
      </c>
      <c r="GW10">
        <v>204</v>
      </c>
      <c r="GX10">
        <v>0</v>
      </c>
      <c r="GY10">
        <v>0</v>
      </c>
      <c r="GZ10">
        <v>204</v>
      </c>
      <c r="HA10">
        <v>0</v>
      </c>
      <c r="HB10">
        <v>0</v>
      </c>
      <c r="HC10">
        <v>0</v>
      </c>
      <c r="HD10">
        <v>0</v>
      </c>
      <c r="HE10">
        <v>0</v>
      </c>
      <c r="HF10">
        <v>0</v>
      </c>
      <c r="HG10">
        <v>0</v>
      </c>
      <c r="HH10">
        <v>0</v>
      </c>
      <c r="HI10" t="s">
        <v>273</v>
      </c>
      <c r="HJ10">
        <v>172</v>
      </c>
      <c r="HK10" t="s">
        <v>280</v>
      </c>
      <c r="HM10" t="s">
        <v>280</v>
      </c>
      <c r="HP10" t="s">
        <v>273</v>
      </c>
      <c r="HQ10">
        <v>5</v>
      </c>
      <c r="HR10" t="s">
        <v>363</v>
      </c>
      <c r="HS10" t="s">
        <v>364</v>
      </c>
      <c r="HT10" t="s">
        <v>365</v>
      </c>
      <c r="HU10" t="s">
        <v>273</v>
      </c>
      <c r="HV10" t="s">
        <v>278</v>
      </c>
      <c r="HX10" t="s">
        <v>366</v>
      </c>
      <c r="HZ10">
        <v>25</v>
      </c>
      <c r="IA10">
        <v>25</v>
      </c>
      <c r="IB10" t="s">
        <v>280</v>
      </c>
      <c r="IC10" t="s">
        <v>280</v>
      </c>
      <c r="ID10" t="s">
        <v>280</v>
      </c>
      <c r="IE10" t="s">
        <v>280</v>
      </c>
      <c r="IF10" t="s">
        <v>273</v>
      </c>
      <c r="IG10" t="s">
        <v>280</v>
      </c>
      <c r="IH10" t="s">
        <v>280</v>
      </c>
      <c r="II10" t="s">
        <v>273</v>
      </c>
      <c r="IJ10" t="s">
        <v>273</v>
      </c>
      <c r="IK10" t="s">
        <v>280</v>
      </c>
      <c r="IL10" t="s">
        <v>280</v>
      </c>
      <c r="IM10" t="s">
        <v>280</v>
      </c>
      <c r="IN10" t="s">
        <v>280</v>
      </c>
      <c r="IO10" t="s">
        <v>280</v>
      </c>
      <c r="IP10" t="s">
        <v>280</v>
      </c>
      <c r="IQ10" t="s">
        <v>280</v>
      </c>
      <c r="IR10" t="s">
        <v>280</v>
      </c>
      <c r="IS10" t="s">
        <v>280</v>
      </c>
      <c r="IU10" t="s">
        <v>280</v>
      </c>
      <c r="IW10">
        <v>2</v>
      </c>
      <c r="IX10">
        <v>16</v>
      </c>
      <c r="IY10">
        <v>0.4</v>
      </c>
      <c r="IZ10">
        <v>0</v>
      </c>
      <c r="JA10">
        <v>0</v>
      </c>
      <c r="JB10">
        <v>0</v>
      </c>
      <c r="JC10">
        <v>0</v>
      </c>
      <c r="JD10">
        <v>0</v>
      </c>
      <c r="JE10">
        <v>0</v>
      </c>
      <c r="JF10">
        <v>0.4</v>
      </c>
      <c r="JG10" t="s">
        <v>367</v>
      </c>
      <c r="JH10" s="14">
        <v>13.5</v>
      </c>
      <c r="JI10">
        <v>6</v>
      </c>
      <c r="JJ10">
        <v>1</v>
      </c>
      <c r="JK10" t="s">
        <v>368</v>
      </c>
      <c r="JL10" t="s">
        <v>369</v>
      </c>
      <c r="JM10" s="2">
        <v>46055</v>
      </c>
    </row>
    <row r="11" spans="1:273" x14ac:dyDescent="0.25">
      <c r="A11" t="s">
        <v>370</v>
      </c>
      <c r="B11" t="s">
        <v>371</v>
      </c>
      <c r="C11" t="s">
        <v>372</v>
      </c>
      <c r="D11" t="s">
        <v>373</v>
      </c>
      <c r="E11">
        <v>68002</v>
      </c>
      <c r="F11" t="s">
        <v>374</v>
      </c>
      <c r="G11" t="s">
        <v>375</v>
      </c>
      <c r="H11" t="s">
        <v>310</v>
      </c>
      <c r="I11" s="1">
        <v>1320</v>
      </c>
      <c r="J11" s="1">
        <v>1320</v>
      </c>
      <c r="K11">
        <v>0</v>
      </c>
      <c r="L11">
        <v>0</v>
      </c>
      <c r="M11">
        <v>1955</v>
      </c>
      <c r="N11">
        <v>2008</v>
      </c>
      <c r="O11" t="s">
        <v>280</v>
      </c>
      <c r="Q11" t="s">
        <v>274</v>
      </c>
      <c r="R11" t="s">
        <v>275</v>
      </c>
      <c r="S11" t="s">
        <v>276</v>
      </c>
      <c r="T11" t="s">
        <v>273</v>
      </c>
      <c r="U11" t="s">
        <v>277</v>
      </c>
      <c r="W11">
        <v>1</v>
      </c>
      <c r="X11" t="s">
        <v>273</v>
      </c>
      <c r="Y11" t="s">
        <v>280</v>
      </c>
      <c r="AG11" s="1">
        <v>1635</v>
      </c>
      <c r="AH11" s="1">
        <v>1144</v>
      </c>
      <c r="AI11">
        <v>52</v>
      </c>
      <c r="AJ11" s="1">
        <v>1144</v>
      </c>
      <c r="AK11" s="2">
        <v>45566</v>
      </c>
      <c r="AL11" s="2">
        <v>45930</v>
      </c>
      <c r="AM11" s="10">
        <v>45650</v>
      </c>
      <c r="AO11" s="10"/>
      <c r="AP11" t="s">
        <v>376</v>
      </c>
      <c r="AQ11" s="10">
        <v>2300</v>
      </c>
      <c r="AS11" s="10"/>
      <c r="AT11" s="10">
        <v>47950</v>
      </c>
      <c r="AU11" s="10">
        <v>761</v>
      </c>
      <c r="AV11" s="10">
        <v>0</v>
      </c>
      <c r="AW11" s="10">
        <v>0</v>
      </c>
      <c r="AX11" s="10">
        <v>0</v>
      </c>
      <c r="AY11" s="10">
        <v>0</v>
      </c>
      <c r="AZ11" s="10">
        <v>761</v>
      </c>
      <c r="BB11" s="10">
        <v>0</v>
      </c>
      <c r="BC11" s="10">
        <v>0</v>
      </c>
      <c r="BD11" s="10">
        <v>0</v>
      </c>
      <c r="BE11" s="10">
        <v>0</v>
      </c>
      <c r="BF11" t="s">
        <v>377</v>
      </c>
      <c r="BG11" s="10">
        <v>1605</v>
      </c>
      <c r="BH11" s="10">
        <v>1605</v>
      </c>
      <c r="BI11" s="10">
        <v>50316</v>
      </c>
      <c r="BJ11" s="10">
        <v>0</v>
      </c>
      <c r="BK11" s="10">
        <v>0</v>
      </c>
      <c r="BL11" s="10">
        <v>0</v>
      </c>
      <c r="BM11" s="10">
        <v>0</v>
      </c>
      <c r="BN11" s="10">
        <v>0</v>
      </c>
      <c r="BO11" t="s">
        <v>280</v>
      </c>
      <c r="BQ11" s="10"/>
      <c r="BR11" s="10"/>
      <c r="BS11">
        <v>15</v>
      </c>
      <c r="BT11" s="10">
        <v>19069</v>
      </c>
      <c r="BU11" s="10">
        <v>1458</v>
      </c>
      <c r="BV11" s="10">
        <v>20527</v>
      </c>
      <c r="BW11" t="s">
        <v>280</v>
      </c>
      <c r="BX11" t="s">
        <v>280</v>
      </c>
      <c r="BY11" t="s">
        <v>280</v>
      </c>
      <c r="BZ11" t="s">
        <v>280</v>
      </c>
      <c r="CA11" t="s">
        <v>280</v>
      </c>
      <c r="CB11" t="s">
        <v>280</v>
      </c>
      <c r="CC11" t="s">
        <v>280</v>
      </c>
      <c r="CD11" t="s">
        <v>280</v>
      </c>
      <c r="CE11" t="s">
        <v>280</v>
      </c>
      <c r="CF11" t="s">
        <v>280</v>
      </c>
      <c r="CH11" s="10">
        <v>5614</v>
      </c>
      <c r="CI11" s="10">
        <v>500</v>
      </c>
      <c r="CJ11" s="10">
        <v>250</v>
      </c>
      <c r="CK11" s="10">
        <v>6364</v>
      </c>
      <c r="CL11" s="10">
        <v>0</v>
      </c>
      <c r="CM11" s="10">
        <v>880</v>
      </c>
      <c r="CN11" s="10">
        <v>500</v>
      </c>
      <c r="CO11" s="10">
        <v>0</v>
      </c>
      <c r="CP11" s="10">
        <v>15676</v>
      </c>
      <c r="CQ11" s="10">
        <v>17056</v>
      </c>
      <c r="CR11" s="10">
        <v>43947</v>
      </c>
      <c r="CS11" s="10">
        <v>0</v>
      </c>
      <c r="CT11" s="1">
        <v>10223</v>
      </c>
      <c r="CU11">
        <v>917</v>
      </c>
      <c r="CV11">
        <v>849</v>
      </c>
      <c r="CW11" s="1">
        <v>10291</v>
      </c>
      <c r="CX11">
        <v>160</v>
      </c>
      <c r="CY11">
        <v>0</v>
      </c>
      <c r="CZ11">
        <v>139</v>
      </c>
      <c r="DA11">
        <v>21</v>
      </c>
      <c r="DB11">
        <v>0</v>
      </c>
      <c r="DC11">
        <v>0</v>
      </c>
      <c r="DD11">
        <v>0</v>
      </c>
      <c r="DE11">
        <v>0</v>
      </c>
      <c r="DF11">
        <v>1</v>
      </c>
      <c r="DG11">
        <v>0</v>
      </c>
      <c r="DH11">
        <v>0</v>
      </c>
      <c r="DI11">
        <v>1</v>
      </c>
      <c r="DJ11" t="s">
        <v>378</v>
      </c>
      <c r="DK11">
        <v>41</v>
      </c>
      <c r="DL11">
        <v>15</v>
      </c>
      <c r="DM11">
        <v>1</v>
      </c>
      <c r="DN11">
        <v>55</v>
      </c>
      <c r="DO11" s="1">
        <v>10424</v>
      </c>
      <c r="DP11">
        <v>932</v>
      </c>
      <c r="DQ11">
        <v>989</v>
      </c>
      <c r="DR11" s="1">
        <v>10367</v>
      </c>
      <c r="DS11" t="s">
        <v>297</v>
      </c>
      <c r="DT11">
        <v>0</v>
      </c>
      <c r="DU11" t="s">
        <v>280</v>
      </c>
      <c r="DV11" t="s">
        <v>280</v>
      </c>
      <c r="DW11" t="s">
        <v>280</v>
      </c>
      <c r="DX11" t="s">
        <v>280</v>
      </c>
      <c r="DY11" t="s">
        <v>280</v>
      </c>
      <c r="DZ11" t="s">
        <v>273</v>
      </c>
      <c r="EA11" t="s">
        <v>280</v>
      </c>
      <c r="EB11" t="s">
        <v>273</v>
      </c>
      <c r="EC11" t="s">
        <v>280</v>
      </c>
      <c r="ED11" t="s">
        <v>280</v>
      </c>
      <c r="EE11" t="s">
        <v>280</v>
      </c>
      <c r="EF11" t="s">
        <v>280</v>
      </c>
      <c r="EG11">
        <v>267</v>
      </c>
      <c r="EH11" s="1">
        <v>3487</v>
      </c>
      <c r="EI11" t="s">
        <v>281</v>
      </c>
      <c r="EJ11">
        <v>175</v>
      </c>
      <c r="EK11" t="s">
        <v>285</v>
      </c>
      <c r="EL11">
        <v>525</v>
      </c>
      <c r="EM11" t="s">
        <v>285</v>
      </c>
      <c r="EN11" s="1">
        <v>1105</v>
      </c>
      <c r="EO11" s="1">
        <v>1696</v>
      </c>
      <c r="EP11">
        <v>6</v>
      </c>
      <c r="EQ11" s="1">
        <v>2807</v>
      </c>
      <c r="ER11" s="1">
        <v>1410</v>
      </c>
      <c r="ES11">
        <v>117</v>
      </c>
      <c r="ET11" s="1">
        <v>1527</v>
      </c>
      <c r="EU11">
        <v>242</v>
      </c>
      <c r="EV11">
        <v>5</v>
      </c>
      <c r="EW11">
        <v>247</v>
      </c>
      <c r="EX11" s="1">
        <v>2185</v>
      </c>
      <c r="EY11">
        <v>205</v>
      </c>
      <c r="EZ11" s="1">
        <v>2390</v>
      </c>
      <c r="FA11">
        <v>0</v>
      </c>
      <c r="FB11">
        <v>0</v>
      </c>
      <c r="FC11">
        <v>0</v>
      </c>
      <c r="FD11" s="1">
        <v>4164</v>
      </c>
      <c r="FE11" s="1">
        <v>4942</v>
      </c>
      <c r="FF11" s="1">
        <v>2023</v>
      </c>
      <c r="FG11" s="1">
        <v>6971</v>
      </c>
      <c r="FH11">
        <v>0</v>
      </c>
      <c r="FI11">
        <v>42</v>
      </c>
      <c r="FJ11" t="s">
        <v>273</v>
      </c>
      <c r="FK11" t="s">
        <v>362</v>
      </c>
      <c r="FV11" t="s">
        <v>280</v>
      </c>
      <c r="FW11" t="s">
        <v>280</v>
      </c>
      <c r="FX11" t="s">
        <v>273</v>
      </c>
      <c r="FY11" t="s">
        <v>280</v>
      </c>
      <c r="FZ11" t="s">
        <v>280</v>
      </c>
      <c r="GA11" t="s">
        <v>280</v>
      </c>
      <c r="GB11">
        <v>2</v>
      </c>
      <c r="GC11" s="12"/>
      <c r="GE11">
        <v>20</v>
      </c>
      <c r="GF11">
        <v>5</v>
      </c>
      <c r="GG11">
        <v>25</v>
      </c>
      <c r="GH11">
        <v>8</v>
      </c>
      <c r="GI11">
        <v>1</v>
      </c>
      <c r="GJ11">
        <v>1</v>
      </c>
      <c r="GK11">
        <v>35</v>
      </c>
      <c r="GL11">
        <v>32</v>
      </c>
      <c r="GM11">
        <v>3</v>
      </c>
      <c r="GN11">
        <v>0</v>
      </c>
      <c r="GO11">
        <v>35</v>
      </c>
      <c r="GP11">
        <v>280</v>
      </c>
      <c r="GQ11">
        <v>45</v>
      </c>
      <c r="GR11">
        <v>325</v>
      </c>
      <c r="GS11">
        <v>18</v>
      </c>
      <c r="GT11">
        <v>8</v>
      </c>
      <c r="GU11">
        <v>49</v>
      </c>
      <c r="GV11">
        <v>400</v>
      </c>
      <c r="GW11">
        <v>289</v>
      </c>
      <c r="GX11">
        <v>111</v>
      </c>
      <c r="GY11">
        <v>0</v>
      </c>
      <c r="GZ11">
        <v>400</v>
      </c>
      <c r="HA11">
        <v>0</v>
      </c>
      <c r="HB11">
        <v>0</v>
      </c>
      <c r="HC11">
        <v>12</v>
      </c>
      <c r="HE11">
        <v>10</v>
      </c>
      <c r="HG11">
        <v>0</v>
      </c>
      <c r="HI11" t="s">
        <v>273</v>
      </c>
      <c r="HJ11">
        <v>38</v>
      </c>
      <c r="HK11" t="s">
        <v>280</v>
      </c>
      <c r="HM11" t="s">
        <v>280</v>
      </c>
      <c r="HO11" t="s">
        <v>379</v>
      </c>
      <c r="HP11" t="s">
        <v>273</v>
      </c>
      <c r="HQ11">
        <v>3</v>
      </c>
      <c r="HR11" t="s">
        <v>278</v>
      </c>
      <c r="HS11" t="s">
        <v>380</v>
      </c>
      <c r="HT11" t="s">
        <v>299</v>
      </c>
      <c r="HU11" t="s">
        <v>273</v>
      </c>
      <c r="HV11" t="s">
        <v>278</v>
      </c>
      <c r="HX11" t="s">
        <v>286</v>
      </c>
      <c r="HZ11">
        <v>101</v>
      </c>
      <c r="IA11">
        <v>102</v>
      </c>
      <c r="IB11" t="s">
        <v>280</v>
      </c>
      <c r="IC11" t="s">
        <v>280</v>
      </c>
      <c r="ID11" t="s">
        <v>280</v>
      </c>
      <c r="IE11" t="s">
        <v>280</v>
      </c>
      <c r="IF11" t="s">
        <v>280</v>
      </c>
      <c r="IG11" t="s">
        <v>280</v>
      </c>
      <c r="IH11" t="s">
        <v>280</v>
      </c>
      <c r="II11" t="s">
        <v>273</v>
      </c>
      <c r="IJ11" t="s">
        <v>280</v>
      </c>
      <c r="IK11" t="s">
        <v>273</v>
      </c>
      <c r="IL11" t="s">
        <v>280</v>
      </c>
      <c r="IM11" t="s">
        <v>273</v>
      </c>
      <c r="IN11" t="s">
        <v>280</v>
      </c>
      <c r="IO11" t="s">
        <v>280</v>
      </c>
      <c r="IP11" t="s">
        <v>280</v>
      </c>
      <c r="IQ11" t="s">
        <v>280</v>
      </c>
      <c r="IR11" t="s">
        <v>280</v>
      </c>
      <c r="IS11" t="s">
        <v>280</v>
      </c>
      <c r="IU11" t="s">
        <v>280</v>
      </c>
      <c r="IW11">
        <v>1</v>
      </c>
      <c r="IX11">
        <v>22</v>
      </c>
      <c r="IY11">
        <v>0.55000000000000004</v>
      </c>
      <c r="IZ11">
        <v>0</v>
      </c>
      <c r="JA11">
        <v>0</v>
      </c>
      <c r="JB11">
        <v>0</v>
      </c>
      <c r="JC11">
        <v>0</v>
      </c>
      <c r="JD11">
        <v>0</v>
      </c>
      <c r="JE11">
        <v>0</v>
      </c>
      <c r="JF11">
        <v>0.55000000000000004</v>
      </c>
      <c r="JG11" t="s">
        <v>367</v>
      </c>
      <c r="JH11" s="14">
        <v>16.45</v>
      </c>
      <c r="JI11">
        <v>4</v>
      </c>
      <c r="JJ11">
        <v>1.5</v>
      </c>
      <c r="JK11" t="s">
        <v>381</v>
      </c>
      <c r="JL11" t="s">
        <v>367</v>
      </c>
      <c r="JM11" s="2">
        <v>46105</v>
      </c>
    </row>
    <row r="12" spans="1:273" x14ac:dyDescent="0.25">
      <c r="A12" t="s">
        <v>2686</v>
      </c>
      <c r="B12" t="s">
        <v>2687</v>
      </c>
      <c r="C12" t="s">
        <v>2688</v>
      </c>
      <c r="D12" t="s">
        <v>2689</v>
      </c>
      <c r="E12">
        <v>69120</v>
      </c>
      <c r="F12" t="s">
        <v>333</v>
      </c>
      <c r="G12" t="s">
        <v>2690</v>
      </c>
      <c r="H12" t="s">
        <v>272</v>
      </c>
      <c r="I12">
        <v>591</v>
      </c>
      <c r="J12">
        <v>591</v>
      </c>
      <c r="K12">
        <v>0</v>
      </c>
      <c r="L12">
        <v>0</v>
      </c>
      <c r="M12">
        <v>1924</v>
      </c>
      <c r="O12" t="s">
        <v>280</v>
      </c>
      <c r="Q12" t="s">
        <v>274</v>
      </c>
      <c r="R12" t="s">
        <v>275</v>
      </c>
      <c r="S12" t="s">
        <v>276</v>
      </c>
      <c r="T12" t="s">
        <v>273</v>
      </c>
      <c r="U12" t="s">
        <v>277</v>
      </c>
      <c r="W12">
        <v>1</v>
      </c>
      <c r="X12" t="s">
        <v>280</v>
      </c>
      <c r="Y12" t="s">
        <v>273</v>
      </c>
      <c r="Z12">
        <v>33</v>
      </c>
      <c r="AA12" t="s">
        <v>280</v>
      </c>
      <c r="AC12" t="s">
        <v>273</v>
      </c>
      <c r="AE12" t="s">
        <v>273</v>
      </c>
      <c r="AG12" s="1">
        <v>3520</v>
      </c>
      <c r="AH12" s="1">
        <v>1378</v>
      </c>
      <c r="AI12">
        <v>52</v>
      </c>
      <c r="AJ12" s="1">
        <v>1378</v>
      </c>
      <c r="AK12" s="2">
        <v>45474</v>
      </c>
      <c r="AL12" s="2">
        <v>45838</v>
      </c>
      <c r="AM12" s="10">
        <v>0</v>
      </c>
      <c r="AN12" t="s">
        <v>2691</v>
      </c>
      <c r="AO12" s="10">
        <v>29380</v>
      </c>
      <c r="AQ12" s="10"/>
      <c r="AS12" s="10"/>
      <c r="AT12" s="10">
        <v>29380</v>
      </c>
      <c r="AU12" s="10">
        <v>200</v>
      </c>
      <c r="AV12" s="10">
        <v>0</v>
      </c>
      <c r="AW12" s="10">
        <v>0</v>
      </c>
      <c r="AX12" s="10">
        <v>0</v>
      </c>
      <c r="AY12" s="10">
        <v>0</v>
      </c>
      <c r="AZ12" s="10">
        <v>200</v>
      </c>
      <c r="BB12" s="10">
        <v>0</v>
      </c>
      <c r="BC12" s="10">
        <v>0</v>
      </c>
      <c r="BD12" s="10">
        <v>0</v>
      </c>
      <c r="BE12" s="10">
        <v>0</v>
      </c>
      <c r="BF12" t="s">
        <v>2692</v>
      </c>
      <c r="BG12" s="10">
        <v>1655</v>
      </c>
      <c r="BH12" s="10">
        <v>1655</v>
      </c>
      <c r="BI12" s="10">
        <v>31235</v>
      </c>
      <c r="BJ12" s="10">
        <v>0</v>
      </c>
      <c r="BK12" s="10">
        <v>0</v>
      </c>
      <c r="BL12" s="10">
        <v>0</v>
      </c>
      <c r="BM12" s="10">
        <v>0</v>
      </c>
      <c r="BN12" s="10">
        <v>0</v>
      </c>
      <c r="BO12" t="s">
        <v>280</v>
      </c>
      <c r="BQ12" s="10"/>
      <c r="BR12" s="10"/>
      <c r="BS12">
        <v>0</v>
      </c>
      <c r="BT12" s="10">
        <v>11003</v>
      </c>
      <c r="BU12" s="10">
        <v>1915</v>
      </c>
      <c r="BV12" s="10">
        <v>12918</v>
      </c>
      <c r="BW12" t="s">
        <v>280</v>
      </c>
      <c r="BX12" t="s">
        <v>280</v>
      </c>
      <c r="BY12" t="s">
        <v>280</v>
      </c>
      <c r="BZ12" t="s">
        <v>280</v>
      </c>
      <c r="CA12" t="s">
        <v>273</v>
      </c>
      <c r="CB12" t="s">
        <v>280</v>
      </c>
      <c r="CC12" t="s">
        <v>280</v>
      </c>
      <c r="CD12" t="s">
        <v>280</v>
      </c>
      <c r="CE12" t="s">
        <v>280</v>
      </c>
      <c r="CF12" t="s">
        <v>280</v>
      </c>
      <c r="CH12" s="10">
        <v>3229</v>
      </c>
      <c r="CI12" s="10">
        <v>0</v>
      </c>
      <c r="CJ12" s="10">
        <v>0</v>
      </c>
      <c r="CK12" s="10">
        <v>3229</v>
      </c>
      <c r="CL12" s="10">
        <v>525</v>
      </c>
      <c r="CM12" s="10">
        <v>0</v>
      </c>
      <c r="CN12" s="10">
        <v>0</v>
      </c>
      <c r="CO12" s="10">
        <v>0</v>
      </c>
      <c r="CP12" s="10">
        <v>15356</v>
      </c>
      <c r="CQ12" s="10">
        <v>15881</v>
      </c>
      <c r="CR12" s="10">
        <v>32028</v>
      </c>
      <c r="CS12" s="10">
        <v>0</v>
      </c>
      <c r="CT12" s="1">
        <v>11519</v>
      </c>
      <c r="CU12">
        <v>401</v>
      </c>
      <c r="CV12">
        <v>689</v>
      </c>
      <c r="CW12" s="1">
        <v>11231</v>
      </c>
      <c r="CX12">
        <v>167</v>
      </c>
      <c r="CY12">
        <v>15</v>
      </c>
      <c r="CZ12">
        <v>0</v>
      </c>
      <c r="DA12">
        <v>182</v>
      </c>
      <c r="DB12">
        <v>740</v>
      </c>
      <c r="DC12">
        <v>32</v>
      </c>
      <c r="DD12">
        <v>34</v>
      </c>
      <c r="DE12">
        <v>738</v>
      </c>
      <c r="DF12">
        <v>22</v>
      </c>
      <c r="DG12">
        <v>1</v>
      </c>
      <c r="DH12">
        <v>3</v>
      </c>
      <c r="DI12">
        <v>20</v>
      </c>
      <c r="DJ12" t="s">
        <v>2693</v>
      </c>
      <c r="DK12">
        <v>89</v>
      </c>
      <c r="DL12">
        <v>20</v>
      </c>
      <c r="DM12">
        <v>17</v>
      </c>
      <c r="DN12">
        <v>92</v>
      </c>
      <c r="DO12" s="1">
        <v>12515</v>
      </c>
      <c r="DP12">
        <v>468</v>
      </c>
      <c r="DQ12">
        <v>740</v>
      </c>
      <c r="DR12" s="1">
        <v>12243</v>
      </c>
      <c r="DS12" t="s">
        <v>2694</v>
      </c>
      <c r="DT12">
        <v>61</v>
      </c>
      <c r="DU12" t="s">
        <v>280</v>
      </c>
      <c r="DV12" t="s">
        <v>280</v>
      </c>
      <c r="DW12" t="s">
        <v>280</v>
      </c>
      <c r="DX12" t="s">
        <v>280</v>
      </c>
      <c r="DY12" t="s">
        <v>280</v>
      </c>
      <c r="DZ12" t="s">
        <v>280</v>
      </c>
      <c r="EA12" t="s">
        <v>280</v>
      </c>
      <c r="EB12" t="s">
        <v>280</v>
      </c>
      <c r="EC12" t="s">
        <v>280</v>
      </c>
      <c r="ED12" t="s">
        <v>280</v>
      </c>
      <c r="EE12" t="s">
        <v>280</v>
      </c>
      <c r="EF12" t="s">
        <v>280</v>
      </c>
      <c r="EG12">
        <v>301</v>
      </c>
      <c r="EH12" s="1">
        <v>2050</v>
      </c>
      <c r="EI12" t="s">
        <v>281</v>
      </c>
      <c r="EJ12">
        <v>510</v>
      </c>
      <c r="EK12" t="s">
        <v>285</v>
      </c>
      <c r="EL12">
        <v>173</v>
      </c>
      <c r="EM12" t="s">
        <v>281</v>
      </c>
      <c r="EN12">
        <v>695</v>
      </c>
      <c r="EO12" s="1">
        <v>1212</v>
      </c>
      <c r="EP12">
        <v>65</v>
      </c>
      <c r="EQ12" s="1">
        <v>1972</v>
      </c>
      <c r="ER12">
        <v>0</v>
      </c>
      <c r="ES12">
        <v>0</v>
      </c>
      <c r="ET12">
        <v>0</v>
      </c>
      <c r="EU12">
        <v>0</v>
      </c>
      <c r="EV12">
        <v>0</v>
      </c>
      <c r="EW12">
        <v>0</v>
      </c>
      <c r="EX12">
        <v>0</v>
      </c>
      <c r="EY12">
        <v>0</v>
      </c>
      <c r="EZ12">
        <v>0</v>
      </c>
      <c r="FA12">
        <v>0</v>
      </c>
      <c r="FB12">
        <v>0</v>
      </c>
      <c r="FC12">
        <v>0</v>
      </c>
      <c r="FD12">
        <v>0</v>
      </c>
      <c r="FE12">
        <v>695</v>
      </c>
      <c r="FF12" s="1">
        <v>1212</v>
      </c>
      <c r="FG12" s="1">
        <v>1972</v>
      </c>
      <c r="FH12">
        <v>0</v>
      </c>
      <c r="FI12">
        <v>7</v>
      </c>
      <c r="FJ12" t="s">
        <v>280</v>
      </c>
      <c r="FK12" t="s">
        <v>362</v>
      </c>
      <c r="FV12" t="s">
        <v>280</v>
      </c>
      <c r="FW12" t="s">
        <v>280</v>
      </c>
      <c r="FX12" t="s">
        <v>280</v>
      </c>
      <c r="FY12" t="s">
        <v>280</v>
      </c>
      <c r="FZ12" t="s">
        <v>280</v>
      </c>
      <c r="GA12" t="s">
        <v>280</v>
      </c>
      <c r="GB12">
        <v>6</v>
      </c>
      <c r="GC12" s="12"/>
      <c r="GE12">
        <v>96</v>
      </c>
      <c r="GF12">
        <v>21</v>
      </c>
      <c r="GG12">
        <v>117</v>
      </c>
      <c r="GH12">
        <v>0</v>
      </c>
      <c r="GI12">
        <v>0</v>
      </c>
      <c r="GJ12">
        <v>0</v>
      </c>
      <c r="GK12">
        <v>117</v>
      </c>
      <c r="GL12">
        <v>117</v>
      </c>
      <c r="GM12">
        <v>0</v>
      </c>
      <c r="GN12">
        <v>0</v>
      </c>
      <c r="GO12">
        <v>117</v>
      </c>
      <c r="GP12">
        <v>360</v>
      </c>
      <c r="GQ12">
        <v>99</v>
      </c>
      <c r="GR12">
        <v>459</v>
      </c>
      <c r="GS12">
        <v>0</v>
      </c>
      <c r="GT12">
        <v>0</v>
      </c>
      <c r="GU12">
        <v>0</v>
      </c>
      <c r="GV12">
        <v>459</v>
      </c>
      <c r="GW12">
        <v>459</v>
      </c>
      <c r="GX12">
        <v>0</v>
      </c>
      <c r="GY12">
        <v>0</v>
      </c>
      <c r="GZ12">
        <v>459</v>
      </c>
      <c r="HA12">
        <v>0</v>
      </c>
      <c r="HB12">
        <v>0</v>
      </c>
      <c r="HC12">
        <v>0</v>
      </c>
      <c r="HD12">
        <v>0</v>
      </c>
      <c r="HE12">
        <v>0</v>
      </c>
      <c r="HF12">
        <v>0</v>
      </c>
      <c r="HG12">
        <v>0</v>
      </c>
      <c r="HH12">
        <v>0</v>
      </c>
      <c r="HI12" t="s">
        <v>273</v>
      </c>
      <c r="HJ12">
        <v>99</v>
      </c>
      <c r="HK12" t="s">
        <v>280</v>
      </c>
      <c r="HM12" t="s">
        <v>280</v>
      </c>
      <c r="HO12" t="s">
        <v>1343</v>
      </c>
      <c r="HP12" t="s">
        <v>273</v>
      </c>
      <c r="HQ12">
        <v>1</v>
      </c>
      <c r="HR12" t="s">
        <v>278</v>
      </c>
      <c r="HS12" t="s">
        <v>419</v>
      </c>
      <c r="HT12" t="s">
        <v>365</v>
      </c>
      <c r="HU12" t="s">
        <v>273</v>
      </c>
      <c r="HV12" t="s">
        <v>278</v>
      </c>
      <c r="HX12" t="s">
        <v>1019</v>
      </c>
      <c r="HZ12">
        <v>19</v>
      </c>
      <c r="IA12">
        <v>6</v>
      </c>
      <c r="IB12" t="s">
        <v>280</v>
      </c>
      <c r="IC12" t="s">
        <v>280</v>
      </c>
      <c r="ID12" t="s">
        <v>280</v>
      </c>
      <c r="IE12" t="s">
        <v>280</v>
      </c>
      <c r="IF12" t="s">
        <v>280</v>
      </c>
      <c r="IG12" t="s">
        <v>280</v>
      </c>
      <c r="IH12" t="s">
        <v>280</v>
      </c>
      <c r="II12" t="s">
        <v>280</v>
      </c>
      <c r="IJ12" t="s">
        <v>280</v>
      </c>
      <c r="IK12" t="s">
        <v>280</v>
      </c>
      <c r="IL12" t="s">
        <v>280</v>
      </c>
      <c r="IM12" t="s">
        <v>280</v>
      </c>
      <c r="IN12" t="s">
        <v>280</v>
      </c>
      <c r="IO12" t="s">
        <v>280</v>
      </c>
      <c r="IP12" t="s">
        <v>280</v>
      </c>
      <c r="IQ12" t="s">
        <v>280</v>
      </c>
      <c r="IR12" t="s">
        <v>280</v>
      </c>
      <c r="IS12" t="s">
        <v>280</v>
      </c>
      <c r="IU12" t="s">
        <v>280</v>
      </c>
      <c r="IW12">
        <v>4</v>
      </c>
      <c r="IX12">
        <v>22.5</v>
      </c>
      <c r="IY12">
        <v>0.56000000000000005</v>
      </c>
      <c r="IZ12">
        <v>0</v>
      </c>
      <c r="JA12">
        <v>0</v>
      </c>
      <c r="JB12">
        <v>0</v>
      </c>
      <c r="JC12">
        <v>1</v>
      </c>
      <c r="JD12">
        <v>1</v>
      </c>
      <c r="JE12">
        <v>0.03</v>
      </c>
      <c r="JF12">
        <v>0.59</v>
      </c>
      <c r="JG12" t="s">
        <v>302</v>
      </c>
      <c r="JH12" s="14">
        <v>8</v>
      </c>
      <c r="JI12">
        <v>4</v>
      </c>
      <c r="JJ12">
        <v>3</v>
      </c>
      <c r="JK12" t="s">
        <v>2695</v>
      </c>
      <c r="JL12" t="s">
        <v>302</v>
      </c>
      <c r="JM12" s="2">
        <v>46105</v>
      </c>
    </row>
    <row r="13" spans="1:273" x14ac:dyDescent="0.25">
      <c r="A13" t="s">
        <v>382</v>
      </c>
      <c r="B13" t="s">
        <v>383</v>
      </c>
      <c r="C13" t="s">
        <v>384</v>
      </c>
      <c r="D13" t="s">
        <v>385</v>
      </c>
      <c r="E13">
        <v>69121</v>
      </c>
      <c r="F13" t="s">
        <v>385</v>
      </c>
      <c r="G13" t="s">
        <v>386</v>
      </c>
      <c r="H13" t="s">
        <v>387</v>
      </c>
      <c r="I13">
        <v>128</v>
      </c>
      <c r="J13">
        <v>420</v>
      </c>
      <c r="K13">
        <v>0</v>
      </c>
      <c r="L13">
        <v>0</v>
      </c>
      <c r="M13">
        <v>1961</v>
      </c>
      <c r="N13">
        <v>1961</v>
      </c>
      <c r="O13" t="s">
        <v>280</v>
      </c>
      <c r="Q13" t="s">
        <v>388</v>
      </c>
      <c r="R13" t="s">
        <v>275</v>
      </c>
      <c r="S13" t="s">
        <v>389</v>
      </c>
      <c r="T13" t="s">
        <v>273</v>
      </c>
      <c r="U13" t="s">
        <v>277</v>
      </c>
      <c r="W13">
        <v>1</v>
      </c>
      <c r="X13" t="s">
        <v>273</v>
      </c>
      <c r="Y13" t="s">
        <v>273</v>
      </c>
      <c r="Z13">
        <v>25</v>
      </c>
      <c r="AA13" t="s">
        <v>280</v>
      </c>
      <c r="AE13" t="s">
        <v>273</v>
      </c>
      <c r="AG13">
        <v>440</v>
      </c>
      <c r="AH13" s="1">
        <v>1820</v>
      </c>
      <c r="AI13">
        <v>52</v>
      </c>
      <c r="AJ13" s="1">
        <v>1820</v>
      </c>
      <c r="AK13" s="2">
        <v>45474</v>
      </c>
      <c r="AL13" s="2">
        <v>45838</v>
      </c>
      <c r="AM13" s="10">
        <v>0</v>
      </c>
      <c r="AO13" s="10"/>
      <c r="AP13" t="s">
        <v>390</v>
      </c>
      <c r="AQ13" s="10">
        <v>18868</v>
      </c>
      <c r="AS13" s="10"/>
      <c r="AT13" s="10">
        <v>18868</v>
      </c>
      <c r="AU13" s="10">
        <v>200</v>
      </c>
      <c r="AV13" s="10">
        <v>0</v>
      </c>
      <c r="AW13" s="10">
        <v>0</v>
      </c>
      <c r="AX13" s="10">
        <v>0</v>
      </c>
      <c r="AY13" s="10">
        <v>0</v>
      </c>
      <c r="AZ13" s="10">
        <v>200</v>
      </c>
      <c r="BB13" s="10">
        <v>0</v>
      </c>
      <c r="BC13" s="10">
        <v>0</v>
      </c>
      <c r="BD13" s="10">
        <v>0</v>
      </c>
      <c r="BE13" s="10">
        <v>0</v>
      </c>
      <c r="BF13" t="s">
        <v>278</v>
      </c>
      <c r="BG13" s="10">
        <v>0</v>
      </c>
      <c r="BH13" s="10">
        <v>0</v>
      </c>
      <c r="BI13" s="10">
        <v>19068</v>
      </c>
      <c r="BJ13" s="10">
        <v>0</v>
      </c>
      <c r="BK13" s="10">
        <v>0</v>
      </c>
      <c r="BL13" s="10">
        <v>0</v>
      </c>
      <c r="BM13" s="10">
        <v>0</v>
      </c>
      <c r="BN13" s="10">
        <v>0</v>
      </c>
      <c r="BO13" t="s">
        <v>280</v>
      </c>
      <c r="BQ13" s="10"/>
      <c r="BR13" s="10"/>
      <c r="BS13">
        <v>0</v>
      </c>
      <c r="BT13" s="10">
        <v>2807</v>
      </c>
      <c r="BU13" s="10">
        <v>215</v>
      </c>
      <c r="BV13" s="10">
        <v>3022</v>
      </c>
      <c r="BW13" t="s">
        <v>280</v>
      </c>
      <c r="BX13" t="s">
        <v>280</v>
      </c>
      <c r="BY13" t="s">
        <v>280</v>
      </c>
      <c r="BZ13" t="s">
        <v>280</v>
      </c>
      <c r="CA13" t="s">
        <v>280</v>
      </c>
      <c r="CB13" t="s">
        <v>280</v>
      </c>
      <c r="CC13" t="s">
        <v>280</v>
      </c>
      <c r="CD13" t="s">
        <v>273</v>
      </c>
      <c r="CE13" t="s">
        <v>280</v>
      </c>
      <c r="CF13" t="s">
        <v>273</v>
      </c>
      <c r="CH13" s="10">
        <v>1601</v>
      </c>
      <c r="CI13" s="10">
        <v>500</v>
      </c>
      <c r="CJ13" s="10">
        <v>0</v>
      </c>
      <c r="CK13" s="10">
        <v>2101</v>
      </c>
      <c r="CL13" s="10">
        <v>0</v>
      </c>
      <c r="CM13" s="10">
        <v>800</v>
      </c>
      <c r="CN13" s="10">
        <v>735</v>
      </c>
      <c r="CO13" s="10">
        <v>0</v>
      </c>
      <c r="CP13" s="10">
        <v>6258</v>
      </c>
      <c r="CQ13" s="10">
        <v>7793</v>
      </c>
      <c r="CR13" s="10">
        <v>12916</v>
      </c>
      <c r="CS13" s="10">
        <v>0</v>
      </c>
      <c r="CT13" s="1">
        <v>6851</v>
      </c>
      <c r="CU13">
        <v>209</v>
      </c>
      <c r="CV13">
        <v>609</v>
      </c>
      <c r="CW13" s="1">
        <v>6451</v>
      </c>
      <c r="CX13">
        <v>445</v>
      </c>
      <c r="CY13">
        <v>12</v>
      </c>
      <c r="CZ13">
        <v>0</v>
      </c>
      <c r="DA13">
        <v>457</v>
      </c>
      <c r="DB13">
        <v>30</v>
      </c>
      <c r="DC13">
        <v>0</v>
      </c>
      <c r="DD13">
        <v>0</v>
      </c>
      <c r="DE13">
        <v>30</v>
      </c>
      <c r="DF13">
        <v>0</v>
      </c>
      <c r="DG13">
        <v>0</v>
      </c>
      <c r="DH13">
        <v>0</v>
      </c>
      <c r="DI13">
        <v>0</v>
      </c>
      <c r="DJ13" t="s">
        <v>297</v>
      </c>
      <c r="DK13">
        <v>0</v>
      </c>
      <c r="DL13">
        <v>0</v>
      </c>
      <c r="DM13">
        <v>0</v>
      </c>
      <c r="DN13">
        <v>0</v>
      </c>
      <c r="DO13" s="1">
        <v>7326</v>
      </c>
      <c r="DP13">
        <v>221</v>
      </c>
      <c r="DQ13">
        <v>609</v>
      </c>
      <c r="DR13" s="1">
        <v>6938</v>
      </c>
      <c r="DS13" t="s">
        <v>297</v>
      </c>
      <c r="DT13">
        <v>0</v>
      </c>
      <c r="DU13" t="s">
        <v>280</v>
      </c>
      <c r="DV13" t="s">
        <v>273</v>
      </c>
      <c r="DW13" t="s">
        <v>280</v>
      </c>
      <c r="DX13" t="s">
        <v>280</v>
      </c>
      <c r="DY13" t="s">
        <v>280</v>
      </c>
      <c r="DZ13" t="s">
        <v>273</v>
      </c>
      <c r="EA13" t="s">
        <v>280</v>
      </c>
      <c r="EB13" t="s">
        <v>273</v>
      </c>
      <c r="EC13" t="s">
        <v>280</v>
      </c>
      <c r="ED13" t="s">
        <v>280</v>
      </c>
      <c r="EE13" t="s">
        <v>280</v>
      </c>
      <c r="EF13" t="s">
        <v>280</v>
      </c>
      <c r="EG13">
        <v>424</v>
      </c>
      <c r="EH13">
        <v>520</v>
      </c>
      <c r="EI13" t="s">
        <v>285</v>
      </c>
      <c r="EJ13">
        <v>40</v>
      </c>
      <c r="EK13" t="s">
        <v>285</v>
      </c>
      <c r="EL13">
        <v>25</v>
      </c>
      <c r="EM13" t="s">
        <v>285</v>
      </c>
      <c r="EN13">
        <v>764</v>
      </c>
      <c r="EO13">
        <v>315</v>
      </c>
      <c r="EP13">
        <v>0</v>
      </c>
      <c r="EQ13" s="1">
        <v>1079</v>
      </c>
      <c r="ER13">
        <v>312</v>
      </c>
      <c r="ES13">
        <v>8</v>
      </c>
      <c r="ET13">
        <v>320</v>
      </c>
      <c r="EU13">
        <v>50</v>
      </c>
      <c r="EV13">
        <v>0</v>
      </c>
      <c r="EW13">
        <v>50</v>
      </c>
      <c r="EX13">
        <v>904</v>
      </c>
      <c r="EY13">
        <v>48</v>
      </c>
      <c r="EZ13">
        <v>952</v>
      </c>
      <c r="FA13">
        <v>0</v>
      </c>
      <c r="FB13">
        <v>0</v>
      </c>
      <c r="FC13">
        <v>0</v>
      </c>
      <c r="FD13" s="1">
        <v>1322</v>
      </c>
      <c r="FE13" s="1">
        <v>2030</v>
      </c>
      <c r="FF13">
        <v>371</v>
      </c>
      <c r="FG13" s="1">
        <v>2401</v>
      </c>
      <c r="FH13">
        <v>3</v>
      </c>
      <c r="FI13">
        <v>130</v>
      </c>
      <c r="FJ13" t="s">
        <v>273</v>
      </c>
      <c r="FK13" t="s">
        <v>362</v>
      </c>
      <c r="FV13" t="s">
        <v>280</v>
      </c>
      <c r="FW13" t="s">
        <v>280</v>
      </c>
      <c r="FX13" t="s">
        <v>273</v>
      </c>
      <c r="FY13" t="s">
        <v>280</v>
      </c>
      <c r="FZ13" t="s">
        <v>280</v>
      </c>
      <c r="GA13" t="s">
        <v>280</v>
      </c>
      <c r="GB13">
        <v>1</v>
      </c>
      <c r="GC13" s="12"/>
      <c r="GE13">
        <v>2</v>
      </c>
      <c r="GF13">
        <v>2</v>
      </c>
      <c r="GG13">
        <v>4</v>
      </c>
      <c r="GH13">
        <v>0</v>
      </c>
      <c r="GI13">
        <v>0</v>
      </c>
      <c r="GJ13">
        <v>0</v>
      </c>
      <c r="GK13">
        <v>4</v>
      </c>
      <c r="GL13">
        <v>2</v>
      </c>
      <c r="GM13">
        <v>2</v>
      </c>
      <c r="GN13">
        <v>0</v>
      </c>
      <c r="GO13">
        <v>4</v>
      </c>
      <c r="GP13">
        <v>6</v>
      </c>
      <c r="GQ13">
        <v>4</v>
      </c>
      <c r="GR13">
        <v>10</v>
      </c>
      <c r="GS13">
        <v>0</v>
      </c>
      <c r="GT13">
        <v>0</v>
      </c>
      <c r="GU13">
        <v>0</v>
      </c>
      <c r="GV13">
        <v>10</v>
      </c>
      <c r="GW13">
        <v>4</v>
      </c>
      <c r="GX13">
        <v>6</v>
      </c>
      <c r="GY13">
        <v>0</v>
      </c>
      <c r="GZ13">
        <v>10</v>
      </c>
      <c r="HA13">
        <v>0</v>
      </c>
      <c r="HB13">
        <v>0</v>
      </c>
      <c r="HC13">
        <v>0</v>
      </c>
      <c r="HD13">
        <v>0</v>
      </c>
      <c r="HE13">
        <v>0</v>
      </c>
      <c r="HF13">
        <v>0</v>
      </c>
      <c r="HG13">
        <v>0</v>
      </c>
      <c r="HH13">
        <v>0</v>
      </c>
      <c r="HI13" t="s">
        <v>273</v>
      </c>
      <c r="HJ13">
        <v>10</v>
      </c>
      <c r="HK13" t="s">
        <v>280</v>
      </c>
      <c r="HM13" t="s">
        <v>280</v>
      </c>
      <c r="HO13" t="s">
        <v>391</v>
      </c>
      <c r="HP13" t="s">
        <v>273</v>
      </c>
      <c r="HQ13">
        <v>2</v>
      </c>
      <c r="HR13" t="s">
        <v>297</v>
      </c>
      <c r="HS13" t="s">
        <v>392</v>
      </c>
      <c r="HT13" t="s">
        <v>299</v>
      </c>
      <c r="HU13" t="s">
        <v>273</v>
      </c>
      <c r="HV13" t="s">
        <v>278</v>
      </c>
      <c r="HX13" t="s">
        <v>393</v>
      </c>
      <c r="HZ13">
        <v>23</v>
      </c>
      <c r="IA13">
        <v>125</v>
      </c>
      <c r="IB13" t="s">
        <v>280</v>
      </c>
      <c r="IC13" t="s">
        <v>280</v>
      </c>
      <c r="ID13" t="s">
        <v>280</v>
      </c>
      <c r="IE13" t="s">
        <v>280</v>
      </c>
      <c r="IF13" t="s">
        <v>280</v>
      </c>
      <c r="IG13" t="s">
        <v>280</v>
      </c>
      <c r="IH13" t="s">
        <v>280</v>
      </c>
      <c r="II13" t="s">
        <v>273</v>
      </c>
      <c r="IJ13" t="s">
        <v>280</v>
      </c>
      <c r="IK13" t="s">
        <v>280</v>
      </c>
      <c r="IL13" t="s">
        <v>280</v>
      </c>
      <c r="IM13" t="s">
        <v>280</v>
      </c>
      <c r="IN13" t="s">
        <v>280</v>
      </c>
      <c r="IO13" t="s">
        <v>280</v>
      </c>
      <c r="IP13" t="s">
        <v>280</v>
      </c>
      <c r="IQ13" t="s">
        <v>280</v>
      </c>
      <c r="IR13" t="s">
        <v>280</v>
      </c>
      <c r="IS13" t="s">
        <v>280</v>
      </c>
      <c r="IU13" t="s">
        <v>280</v>
      </c>
      <c r="IW13">
        <v>1</v>
      </c>
      <c r="IX13">
        <v>8</v>
      </c>
      <c r="IY13">
        <v>0.2</v>
      </c>
      <c r="IZ13">
        <v>0</v>
      </c>
      <c r="JA13">
        <v>0</v>
      </c>
      <c r="JB13">
        <v>0</v>
      </c>
      <c r="JC13">
        <v>0</v>
      </c>
      <c r="JD13">
        <v>0</v>
      </c>
      <c r="JE13">
        <v>0</v>
      </c>
      <c r="JF13">
        <v>0.2</v>
      </c>
      <c r="JG13" t="s">
        <v>302</v>
      </c>
      <c r="JH13" s="14">
        <v>12.75</v>
      </c>
      <c r="JI13">
        <v>0</v>
      </c>
      <c r="JJ13">
        <v>0</v>
      </c>
      <c r="JK13" t="s">
        <v>394</v>
      </c>
      <c r="JL13" t="s">
        <v>302</v>
      </c>
      <c r="JM13" s="2">
        <v>46086</v>
      </c>
    </row>
    <row r="14" spans="1:273" x14ac:dyDescent="0.25">
      <c r="A14" t="s">
        <v>395</v>
      </c>
      <c r="B14" t="s">
        <v>396</v>
      </c>
      <c r="C14" t="s">
        <v>396</v>
      </c>
      <c r="D14" t="s">
        <v>397</v>
      </c>
      <c r="E14">
        <v>68003</v>
      </c>
      <c r="F14" t="s">
        <v>398</v>
      </c>
      <c r="G14" t="s">
        <v>399</v>
      </c>
      <c r="H14" t="s">
        <v>400</v>
      </c>
      <c r="I14" s="1">
        <v>3369</v>
      </c>
      <c r="J14" s="1">
        <v>3369</v>
      </c>
      <c r="K14">
        <v>0</v>
      </c>
      <c r="L14">
        <v>0</v>
      </c>
      <c r="M14">
        <v>2014</v>
      </c>
      <c r="O14" t="s">
        <v>280</v>
      </c>
      <c r="Q14" t="s">
        <v>274</v>
      </c>
      <c r="R14" t="s">
        <v>275</v>
      </c>
      <c r="S14" t="s">
        <v>276</v>
      </c>
      <c r="T14" t="s">
        <v>273</v>
      </c>
      <c r="U14" t="s">
        <v>277</v>
      </c>
      <c r="W14">
        <v>1</v>
      </c>
      <c r="X14" t="s">
        <v>273</v>
      </c>
      <c r="Y14" t="s">
        <v>273</v>
      </c>
      <c r="Z14">
        <v>145</v>
      </c>
      <c r="AA14" t="s">
        <v>273</v>
      </c>
      <c r="AG14" s="1">
        <v>14315</v>
      </c>
      <c r="AH14" s="1">
        <v>2428</v>
      </c>
      <c r="AI14">
        <v>52</v>
      </c>
      <c r="AJ14" s="1">
        <v>2428</v>
      </c>
      <c r="AK14" s="2">
        <v>45566</v>
      </c>
      <c r="AL14" s="2">
        <v>45930</v>
      </c>
      <c r="AM14" s="10">
        <v>316827</v>
      </c>
      <c r="AO14" s="10"/>
      <c r="AQ14" s="10"/>
      <c r="AS14" s="10"/>
      <c r="AT14" s="10">
        <v>316827</v>
      </c>
      <c r="AU14" s="10">
        <v>1254</v>
      </c>
      <c r="AV14" s="10">
        <v>0</v>
      </c>
      <c r="AW14" s="10">
        <v>0</v>
      </c>
      <c r="AX14" s="10">
        <v>0</v>
      </c>
      <c r="AY14" s="10">
        <v>0</v>
      </c>
      <c r="AZ14" s="10">
        <v>1254</v>
      </c>
      <c r="BB14" s="10">
        <v>0</v>
      </c>
      <c r="BC14" s="10">
        <v>0</v>
      </c>
      <c r="BD14" s="10">
        <v>0</v>
      </c>
      <c r="BE14" s="10">
        <v>0</v>
      </c>
      <c r="BF14" t="s">
        <v>278</v>
      </c>
      <c r="BG14" s="10">
        <v>0</v>
      </c>
      <c r="BH14" s="10">
        <v>0</v>
      </c>
      <c r="BI14" s="10">
        <v>318081</v>
      </c>
      <c r="BJ14" s="10">
        <v>0</v>
      </c>
      <c r="BK14" s="10">
        <v>0</v>
      </c>
      <c r="BL14" s="10">
        <v>0</v>
      </c>
      <c r="BM14" s="10">
        <v>0</v>
      </c>
      <c r="BN14" s="10">
        <v>0</v>
      </c>
      <c r="BO14" t="s">
        <v>273</v>
      </c>
      <c r="BP14" t="s">
        <v>401</v>
      </c>
      <c r="BQ14" s="10">
        <v>25</v>
      </c>
      <c r="BR14" s="10">
        <v>25</v>
      </c>
      <c r="BS14">
        <v>35</v>
      </c>
      <c r="BT14" s="10">
        <v>160611</v>
      </c>
      <c r="BU14" s="10">
        <v>57386</v>
      </c>
      <c r="BV14" s="10">
        <v>217997</v>
      </c>
      <c r="BW14" t="s">
        <v>273</v>
      </c>
      <c r="BX14" t="s">
        <v>273</v>
      </c>
      <c r="BY14" t="s">
        <v>280</v>
      </c>
      <c r="BZ14" t="s">
        <v>273</v>
      </c>
      <c r="CA14" t="s">
        <v>273</v>
      </c>
      <c r="CB14" t="s">
        <v>273</v>
      </c>
      <c r="CC14" t="s">
        <v>273</v>
      </c>
      <c r="CD14" t="s">
        <v>273</v>
      </c>
      <c r="CE14" t="s">
        <v>273</v>
      </c>
      <c r="CF14" t="s">
        <v>273</v>
      </c>
      <c r="CH14" s="10">
        <v>19537</v>
      </c>
      <c r="CI14" s="10">
        <v>2000</v>
      </c>
      <c r="CJ14" s="10">
        <v>33</v>
      </c>
      <c r="CK14" s="10">
        <v>21570</v>
      </c>
      <c r="CL14" s="10">
        <v>6373</v>
      </c>
      <c r="CM14" s="10">
        <v>2090</v>
      </c>
      <c r="CN14" s="10">
        <v>1339</v>
      </c>
      <c r="CO14" s="10">
        <v>279</v>
      </c>
      <c r="CP14" s="10">
        <v>67179</v>
      </c>
      <c r="CQ14" s="10">
        <v>77260</v>
      </c>
      <c r="CR14" s="10">
        <v>316827</v>
      </c>
      <c r="CS14" s="10">
        <v>0</v>
      </c>
      <c r="CT14" s="1">
        <v>15614</v>
      </c>
      <c r="CU14" s="1">
        <v>1058</v>
      </c>
      <c r="CV14" s="1">
        <v>1440</v>
      </c>
      <c r="CW14" s="1">
        <v>15232</v>
      </c>
      <c r="CX14">
        <v>669</v>
      </c>
      <c r="CY14">
        <v>1</v>
      </c>
      <c r="CZ14">
        <v>120</v>
      </c>
      <c r="DA14">
        <v>550</v>
      </c>
      <c r="DB14" s="1">
        <v>1668</v>
      </c>
      <c r="DC14">
        <v>4</v>
      </c>
      <c r="DD14">
        <v>89</v>
      </c>
      <c r="DE14" s="1">
        <v>1583</v>
      </c>
      <c r="DF14">
        <v>5</v>
      </c>
      <c r="DG14">
        <v>0</v>
      </c>
      <c r="DH14">
        <v>1</v>
      </c>
      <c r="DI14">
        <v>4</v>
      </c>
      <c r="DJ14" t="s">
        <v>402</v>
      </c>
      <c r="DK14">
        <v>146</v>
      </c>
      <c r="DL14">
        <v>5</v>
      </c>
      <c r="DM14">
        <v>11</v>
      </c>
      <c r="DN14">
        <v>140</v>
      </c>
      <c r="DO14" s="1">
        <v>18097</v>
      </c>
      <c r="DP14" s="1">
        <v>1068</v>
      </c>
      <c r="DQ14" s="1">
        <v>1660</v>
      </c>
      <c r="DR14" s="1">
        <v>17505</v>
      </c>
      <c r="DS14" t="s">
        <v>403</v>
      </c>
      <c r="DT14">
        <v>221</v>
      </c>
      <c r="DU14" t="s">
        <v>273</v>
      </c>
      <c r="DV14" t="s">
        <v>273</v>
      </c>
      <c r="DW14" t="s">
        <v>280</v>
      </c>
      <c r="DX14" t="s">
        <v>280</v>
      </c>
      <c r="DY14" t="s">
        <v>273</v>
      </c>
      <c r="DZ14" t="s">
        <v>273</v>
      </c>
      <c r="EA14" t="s">
        <v>273</v>
      </c>
      <c r="EB14" t="s">
        <v>273</v>
      </c>
      <c r="EC14" t="s">
        <v>280</v>
      </c>
      <c r="ED14" t="s">
        <v>280</v>
      </c>
      <c r="EE14" t="s">
        <v>280</v>
      </c>
      <c r="EF14" t="s">
        <v>280</v>
      </c>
      <c r="EG14" s="1">
        <v>2586</v>
      </c>
      <c r="EH14" s="1">
        <v>59076</v>
      </c>
      <c r="EI14" t="s">
        <v>281</v>
      </c>
      <c r="EJ14" s="1">
        <v>7644</v>
      </c>
      <c r="EK14" t="s">
        <v>285</v>
      </c>
      <c r="EL14" s="1">
        <v>4452</v>
      </c>
      <c r="EM14" t="s">
        <v>281</v>
      </c>
      <c r="EN14" s="1">
        <v>6787</v>
      </c>
      <c r="EO14" s="1">
        <v>31418</v>
      </c>
      <c r="EP14">
        <v>225</v>
      </c>
      <c r="EQ14" s="1">
        <v>38430</v>
      </c>
      <c r="ER14" s="1">
        <v>2695</v>
      </c>
      <c r="ES14" s="1">
        <v>1377</v>
      </c>
      <c r="ET14" s="1">
        <v>4072</v>
      </c>
      <c r="EU14" s="1">
        <v>1062</v>
      </c>
      <c r="EV14">
        <v>26</v>
      </c>
      <c r="EW14" s="1">
        <v>1088</v>
      </c>
      <c r="EX14" s="1">
        <v>5336</v>
      </c>
      <c r="EY14" s="1">
        <v>1300</v>
      </c>
      <c r="EZ14" s="1">
        <v>6636</v>
      </c>
      <c r="FA14">
        <v>0</v>
      </c>
      <c r="FB14">
        <v>0</v>
      </c>
      <c r="FC14">
        <v>0</v>
      </c>
      <c r="FD14" s="1">
        <v>11796</v>
      </c>
      <c r="FE14" s="1">
        <v>15880</v>
      </c>
      <c r="FF14" s="1">
        <v>34121</v>
      </c>
      <c r="FG14" s="1">
        <v>50226</v>
      </c>
      <c r="FH14">
        <v>0</v>
      </c>
      <c r="FI14">
        <v>313</v>
      </c>
      <c r="FJ14" t="s">
        <v>273</v>
      </c>
      <c r="FK14" t="s">
        <v>345</v>
      </c>
      <c r="FL14" t="s">
        <v>273</v>
      </c>
      <c r="FM14" t="s">
        <v>273</v>
      </c>
      <c r="FO14" t="s">
        <v>273</v>
      </c>
      <c r="FV14" t="s">
        <v>280</v>
      </c>
      <c r="FW14" t="s">
        <v>280</v>
      </c>
      <c r="FX14" t="s">
        <v>273</v>
      </c>
      <c r="FY14" t="s">
        <v>280</v>
      </c>
      <c r="FZ14" t="s">
        <v>280</v>
      </c>
      <c r="GA14" t="s">
        <v>280</v>
      </c>
      <c r="GB14">
        <v>5</v>
      </c>
      <c r="GC14" s="12" t="s">
        <v>280</v>
      </c>
      <c r="GE14">
        <v>90</v>
      </c>
      <c r="GF14">
        <v>182</v>
      </c>
      <c r="GG14">
        <v>272</v>
      </c>
      <c r="GH14">
        <v>79</v>
      </c>
      <c r="GI14">
        <v>149</v>
      </c>
      <c r="GJ14">
        <v>17</v>
      </c>
      <c r="GK14">
        <v>517</v>
      </c>
      <c r="GL14">
        <v>435</v>
      </c>
      <c r="GM14">
        <v>82</v>
      </c>
      <c r="GN14">
        <v>0</v>
      </c>
      <c r="GO14">
        <v>517</v>
      </c>
      <c r="GP14" s="1">
        <v>2316</v>
      </c>
      <c r="GQ14" s="1">
        <v>4617</v>
      </c>
      <c r="GR14" s="1">
        <v>6933</v>
      </c>
      <c r="GS14">
        <v>839</v>
      </c>
      <c r="GT14" s="1">
        <v>1023</v>
      </c>
      <c r="GU14" s="1">
        <v>2893</v>
      </c>
      <c r="GV14" s="1">
        <v>11688</v>
      </c>
      <c r="GW14" s="1">
        <v>8686</v>
      </c>
      <c r="GX14" s="1">
        <v>3002</v>
      </c>
      <c r="GY14">
        <v>0</v>
      </c>
      <c r="GZ14" s="1">
        <v>11688</v>
      </c>
      <c r="HA14">
        <v>0</v>
      </c>
      <c r="HB14">
        <v>0</v>
      </c>
      <c r="HC14">
        <v>27</v>
      </c>
      <c r="HD14" s="1">
        <v>1377</v>
      </c>
      <c r="HE14">
        <v>0</v>
      </c>
      <c r="HF14">
        <v>0</v>
      </c>
      <c r="HG14">
        <v>28</v>
      </c>
      <c r="HH14">
        <v>99</v>
      </c>
      <c r="HI14" t="s">
        <v>273</v>
      </c>
      <c r="HJ14">
        <v>279</v>
      </c>
      <c r="HK14" t="s">
        <v>273</v>
      </c>
      <c r="HL14">
        <v>63</v>
      </c>
      <c r="HM14" t="s">
        <v>273</v>
      </c>
      <c r="HN14">
        <v>82</v>
      </c>
      <c r="HO14" t="s">
        <v>379</v>
      </c>
      <c r="HP14" t="s">
        <v>273</v>
      </c>
      <c r="HQ14">
        <v>17</v>
      </c>
      <c r="HR14" t="s">
        <v>404</v>
      </c>
      <c r="HS14" t="s">
        <v>405</v>
      </c>
      <c r="HT14" t="s">
        <v>299</v>
      </c>
      <c r="HU14" t="s">
        <v>273</v>
      </c>
      <c r="HV14" s="1">
        <v>19201</v>
      </c>
      <c r="HW14" t="s">
        <v>285</v>
      </c>
      <c r="HX14" t="s">
        <v>286</v>
      </c>
      <c r="HY14" t="s">
        <v>300</v>
      </c>
      <c r="HZ14">
        <v>126</v>
      </c>
      <c r="IA14">
        <v>100</v>
      </c>
      <c r="IB14" t="s">
        <v>273</v>
      </c>
      <c r="IC14" t="s">
        <v>273</v>
      </c>
      <c r="ID14" t="s">
        <v>280</v>
      </c>
      <c r="IE14" t="s">
        <v>280</v>
      </c>
      <c r="IF14" t="s">
        <v>273</v>
      </c>
      <c r="IG14" t="s">
        <v>280</v>
      </c>
      <c r="IH14" t="s">
        <v>280</v>
      </c>
      <c r="II14" t="s">
        <v>280</v>
      </c>
      <c r="IJ14" t="s">
        <v>273</v>
      </c>
      <c r="IK14" t="s">
        <v>273</v>
      </c>
      <c r="IL14" t="s">
        <v>280</v>
      </c>
      <c r="IM14" t="s">
        <v>273</v>
      </c>
      <c r="IN14" t="s">
        <v>273</v>
      </c>
      <c r="IO14" t="s">
        <v>273</v>
      </c>
      <c r="IP14" t="s">
        <v>273</v>
      </c>
      <c r="IQ14" t="s">
        <v>280</v>
      </c>
      <c r="IR14" t="s">
        <v>280</v>
      </c>
      <c r="IS14" t="s">
        <v>280</v>
      </c>
      <c r="IT14" t="s">
        <v>406</v>
      </c>
      <c r="IU14" t="s">
        <v>280</v>
      </c>
      <c r="IW14">
        <v>6</v>
      </c>
      <c r="IX14">
        <v>142</v>
      </c>
      <c r="IY14">
        <v>3.55</v>
      </c>
      <c r="IZ14">
        <v>0</v>
      </c>
      <c r="JA14">
        <v>0</v>
      </c>
      <c r="JB14">
        <v>0</v>
      </c>
      <c r="JC14">
        <v>1</v>
      </c>
      <c r="JD14">
        <v>11</v>
      </c>
      <c r="JE14">
        <v>0.28000000000000003</v>
      </c>
      <c r="JF14">
        <v>3.83</v>
      </c>
      <c r="JG14" t="s">
        <v>304</v>
      </c>
      <c r="JH14" s="14">
        <v>31.03</v>
      </c>
      <c r="JI14">
        <v>3</v>
      </c>
      <c r="JJ14">
        <v>8</v>
      </c>
      <c r="JK14" t="s">
        <v>407</v>
      </c>
      <c r="JL14" t="s">
        <v>302</v>
      </c>
      <c r="JM14" s="2">
        <v>46112</v>
      </c>
    </row>
    <row r="15" spans="1:273" x14ac:dyDescent="0.25">
      <c r="A15" t="s">
        <v>408</v>
      </c>
      <c r="B15" t="s">
        <v>409</v>
      </c>
      <c r="C15" t="s">
        <v>410</v>
      </c>
      <c r="D15" t="s">
        <v>411</v>
      </c>
      <c r="E15">
        <v>68713</v>
      </c>
      <c r="F15" t="s">
        <v>412</v>
      </c>
      <c r="G15" t="s">
        <v>413</v>
      </c>
      <c r="H15" t="s">
        <v>272</v>
      </c>
      <c r="I15">
        <v>1315</v>
      </c>
      <c r="J15">
        <v>1315</v>
      </c>
      <c r="K15">
        <v>0</v>
      </c>
      <c r="L15">
        <v>0</v>
      </c>
      <c r="M15">
        <v>2005</v>
      </c>
      <c r="O15" t="s">
        <v>280</v>
      </c>
      <c r="Q15" t="s">
        <v>274</v>
      </c>
      <c r="R15" t="s">
        <v>275</v>
      </c>
      <c r="S15" t="s">
        <v>276</v>
      </c>
      <c r="T15" t="s">
        <v>273</v>
      </c>
      <c r="U15" t="s">
        <v>277</v>
      </c>
      <c r="W15">
        <v>1</v>
      </c>
      <c r="X15" t="s">
        <v>273</v>
      </c>
      <c r="Y15" t="s">
        <v>273</v>
      </c>
      <c r="Z15">
        <v>155</v>
      </c>
      <c r="AA15" t="s">
        <v>273</v>
      </c>
      <c r="AB15" t="s">
        <v>273</v>
      </c>
      <c r="AE15" t="s">
        <v>273</v>
      </c>
      <c r="AG15" s="1">
        <v>6875</v>
      </c>
      <c r="AH15" s="1">
        <v>2091</v>
      </c>
      <c r="AI15">
        <v>51</v>
      </c>
      <c r="AJ15" s="1">
        <v>2091</v>
      </c>
      <c r="AK15" s="2">
        <v>45566</v>
      </c>
      <c r="AL15" s="2">
        <v>45930</v>
      </c>
      <c r="AM15" s="10">
        <v>139303</v>
      </c>
      <c r="AO15" s="10"/>
      <c r="AQ15" s="10"/>
      <c r="AS15" s="10"/>
      <c r="AT15" s="10">
        <v>139303</v>
      </c>
      <c r="AU15" s="10">
        <v>1160</v>
      </c>
      <c r="AV15" s="10">
        <v>0</v>
      </c>
      <c r="AW15" s="10">
        <v>1200</v>
      </c>
      <c r="AX15" s="10">
        <v>0</v>
      </c>
      <c r="AY15" s="10">
        <v>1000</v>
      </c>
      <c r="AZ15" s="10">
        <v>3360</v>
      </c>
      <c r="BB15" s="10">
        <v>0</v>
      </c>
      <c r="BC15" s="10">
        <v>0</v>
      </c>
      <c r="BD15" s="10">
        <v>0</v>
      </c>
      <c r="BE15" s="10">
        <v>200</v>
      </c>
      <c r="BF15" t="s">
        <v>414</v>
      </c>
      <c r="BG15" s="10">
        <v>4911</v>
      </c>
      <c r="BH15" s="10">
        <v>5111</v>
      </c>
      <c r="BI15" s="10">
        <v>147774</v>
      </c>
      <c r="BJ15" s="10">
        <v>0</v>
      </c>
      <c r="BK15" s="10">
        <v>0</v>
      </c>
      <c r="BL15" s="10">
        <v>0</v>
      </c>
      <c r="BM15" s="10">
        <v>0</v>
      </c>
      <c r="BN15" s="10">
        <v>0</v>
      </c>
      <c r="BO15" t="s">
        <v>280</v>
      </c>
      <c r="BQ15" s="10"/>
      <c r="BR15" s="10"/>
      <c r="BS15">
        <v>0</v>
      </c>
      <c r="BT15" s="10">
        <v>80845</v>
      </c>
      <c r="BU15" s="10">
        <v>20232</v>
      </c>
      <c r="BV15" s="10">
        <v>101077</v>
      </c>
      <c r="BW15" t="s">
        <v>273</v>
      </c>
      <c r="BX15" t="s">
        <v>273</v>
      </c>
      <c r="BY15" t="s">
        <v>273</v>
      </c>
      <c r="BZ15" t="s">
        <v>273</v>
      </c>
      <c r="CA15" t="s">
        <v>273</v>
      </c>
      <c r="CB15" t="s">
        <v>273</v>
      </c>
      <c r="CC15" t="s">
        <v>273</v>
      </c>
      <c r="CD15" t="s">
        <v>273</v>
      </c>
      <c r="CE15" t="s">
        <v>273</v>
      </c>
      <c r="CF15" t="s">
        <v>273</v>
      </c>
      <c r="CH15" s="10">
        <v>9273</v>
      </c>
      <c r="CI15" s="10">
        <v>1323</v>
      </c>
      <c r="CJ15" s="10">
        <v>600</v>
      </c>
      <c r="CK15" s="10">
        <v>11196</v>
      </c>
      <c r="CL15" s="10">
        <v>1993</v>
      </c>
      <c r="CM15" s="10">
        <v>0</v>
      </c>
      <c r="CN15" s="10">
        <v>1767</v>
      </c>
      <c r="CO15" s="10">
        <v>544</v>
      </c>
      <c r="CP15" s="10">
        <v>28824</v>
      </c>
      <c r="CQ15" s="10">
        <v>33128</v>
      </c>
      <c r="CR15" s="10">
        <v>145401</v>
      </c>
      <c r="CS15" s="10">
        <v>0</v>
      </c>
      <c r="CT15" s="1">
        <v>21719</v>
      </c>
      <c r="CU15">
        <v>918</v>
      </c>
      <c r="CV15" s="1">
        <v>1737</v>
      </c>
      <c r="CW15" s="1">
        <v>20900</v>
      </c>
      <c r="CX15">
        <v>408</v>
      </c>
      <c r="CY15">
        <v>0</v>
      </c>
      <c r="CZ15">
        <v>109</v>
      </c>
      <c r="DA15">
        <v>299</v>
      </c>
      <c r="DB15" s="1">
        <v>1127</v>
      </c>
      <c r="DC15">
        <v>51</v>
      </c>
      <c r="DD15">
        <v>101</v>
      </c>
      <c r="DE15" s="1">
        <v>1077</v>
      </c>
      <c r="DF15">
        <v>39</v>
      </c>
      <c r="DG15">
        <v>289</v>
      </c>
      <c r="DH15">
        <v>163</v>
      </c>
      <c r="DI15">
        <v>165</v>
      </c>
      <c r="DJ15" t="s">
        <v>415</v>
      </c>
      <c r="DK15">
        <v>629</v>
      </c>
      <c r="DL15">
        <v>15</v>
      </c>
      <c r="DM15">
        <v>10</v>
      </c>
      <c r="DN15">
        <v>634</v>
      </c>
      <c r="DO15" s="1">
        <v>23883</v>
      </c>
      <c r="DP15">
        <v>984</v>
      </c>
      <c r="DQ15" s="1">
        <v>1957</v>
      </c>
      <c r="DR15" s="1">
        <v>22910</v>
      </c>
      <c r="DS15" t="s">
        <v>416</v>
      </c>
      <c r="DT15">
        <v>30</v>
      </c>
      <c r="DU15" t="s">
        <v>280</v>
      </c>
      <c r="DV15" t="s">
        <v>273</v>
      </c>
      <c r="DW15" t="s">
        <v>280</v>
      </c>
      <c r="DX15" t="s">
        <v>280</v>
      </c>
      <c r="DY15" t="s">
        <v>280</v>
      </c>
      <c r="DZ15" t="s">
        <v>273</v>
      </c>
      <c r="EA15" t="s">
        <v>280</v>
      </c>
      <c r="EB15" t="s">
        <v>273</v>
      </c>
      <c r="EC15" t="s">
        <v>280</v>
      </c>
      <c r="ED15" t="s">
        <v>280</v>
      </c>
      <c r="EE15" t="s">
        <v>280</v>
      </c>
      <c r="EF15" t="s">
        <v>280</v>
      </c>
      <c r="EG15" s="1">
        <v>1554</v>
      </c>
      <c r="EH15" s="1">
        <v>21861</v>
      </c>
      <c r="EI15" t="s">
        <v>281</v>
      </c>
      <c r="EJ15">
        <v>450</v>
      </c>
      <c r="EK15" t="s">
        <v>285</v>
      </c>
      <c r="EL15" s="1">
        <v>3772</v>
      </c>
      <c r="EM15" t="s">
        <v>281</v>
      </c>
      <c r="EN15" s="1">
        <v>19606</v>
      </c>
      <c r="EO15" s="1">
        <v>14293</v>
      </c>
      <c r="EP15" s="1">
        <v>1102</v>
      </c>
      <c r="EQ15" s="1">
        <v>35001</v>
      </c>
      <c r="ER15" s="1">
        <v>2594</v>
      </c>
      <c r="ES15">
        <v>350</v>
      </c>
      <c r="ET15" s="1">
        <v>2944</v>
      </c>
      <c r="EU15" s="1">
        <v>1598</v>
      </c>
      <c r="EV15">
        <v>10</v>
      </c>
      <c r="EW15" s="1">
        <v>1608</v>
      </c>
      <c r="EX15" s="1">
        <v>4074</v>
      </c>
      <c r="EY15">
        <v>987</v>
      </c>
      <c r="EZ15" s="1">
        <v>5061</v>
      </c>
      <c r="FA15">
        <v>0</v>
      </c>
      <c r="FB15">
        <v>0</v>
      </c>
      <c r="FC15">
        <v>0</v>
      </c>
      <c r="FD15" s="1">
        <v>9613</v>
      </c>
      <c r="FE15" s="1">
        <v>27872</v>
      </c>
      <c r="FF15" s="1">
        <v>15640</v>
      </c>
      <c r="FG15" s="1">
        <v>44614</v>
      </c>
      <c r="FH15">
        <v>0</v>
      </c>
      <c r="FI15">
        <v>7</v>
      </c>
      <c r="FJ15" t="s">
        <v>273</v>
      </c>
      <c r="FK15" t="s">
        <v>362</v>
      </c>
      <c r="FV15" t="s">
        <v>273</v>
      </c>
      <c r="FW15" t="s">
        <v>280</v>
      </c>
      <c r="FX15" t="s">
        <v>273</v>
      </c>
      <c r="FY15" t="s">
        <v>280</v>
      </c>
      <c r="FZ15" t="s">
        <v>280</v>
      </c>
      <c r="GA15" t="s">
        <v>280</v>
      </c>
      <c r="GB15">
        <v>8</v>
      </c>
      <c r="GC15" s="12"/>
      <c r="GE15">
        <v>48</v>
      </c>
      <c r="GF15">
        <v>45</v>
      </c>
      <c r="GG15">
        <v>93</v>
      </c>
      <c r="GH15">
        <v>26</v>
      </c>
      <c r="GI15">
        <v>25</v>
      </c>
      <c r="GJ15">
        <v>0</v>
      </c>
      <c r="GK15">
        <v>144</v>
      </c>
      <c r="GL15">
        <v>144</v>
      </c>
      <c r="GM15">
        <v>0</v>
      </c>
      <c r="GN15">
        <v>0</v>
      </c>
      <c r="GO15">
        <v>144</v>
      </c>
      <c r="GP15" s="1">
        <v>1015</v>
      </c>
      <c r="GQ15" s="1">
        <v>2329</v>
      </c>
      <c r="GR15" s="1">
        <v>3344</v>
      </c>
      <c r="GS15">
        <v>283</v>
      </c>
      <c r="GT15">
        <v>943</v>
      </c>
      <c r="GU15">
        <v>0</v>
      </c>
      <c r="GV15" s="1">
        <v>4570</v>
      </c>
      <c r="GW15" s="1">
        <v>4570</v>
      </c>
      <c r="GX15">
        <v>0</v>
      </c>
      <c r="GY15">
        <v>0</v>
      </c>
      <c r="GZ15" s="1">
        <v>4570</v>
      </c>
      <c r="HA15">
        <v>0</v>
      </c>
      <c r="HB15">
        <v>0</v>
      </c>
      <c r="HC15">
        <v>0</v>
      </c>
      <c r="HD15">
        <v>0</v>
      </c>
      <c r="HE15">
        <v>0</v>
      </c>
      <c r="HF15">
        <v>0</v>
      </c>
      <c r="HG15">
        <v>0</v>
      </c>
      <c r="HH15">
        <v>0</v>
      </c>
      <c r="HI15" t="s">
        <v>273</v>
      </c>
      <c r="HJ15">
        <v>84</v>
      </c>
      <c r="HK15" t="s">
        <v>273</v>
      </c>
      <c r="HL15">
        <v>69</v>
      </c>
      <c r="HM15" t="s">
        <v>273</v>
      </c>
      <c r="HN15">
        <v>18</v>
      </c>
      <c r="HO15" t="s">
        <v>417</v>
      </c>
      <c r="HP15" t="s">
        <v>273</v>
      </c>
      <c r="HQ15">
        <v>24</v>
      </c>
      <c r="HR15" t="s">
        <v>418</v>
      </c>
      <c r="HS15" t="s">
        <v>419</v>
      </c>
      <c r="HT15" t="s">
        <v>299</v>
      </c>
      <c r="HU15" t="s">
        <v>273</v>
      </c>
      <c r="HV15" s="1">
        <v>3772</v>
      </c>
      <c r="HW15" t="s">
        <v>281</v>
      </c>
      <c r="HX15" t="s">
        <v>420</v>
      </c>
      <c r="HY15" t="s">
        <v>300</v>
      </c>
      <c r="HZ15">
        <v>389</v>
      </c>
      <c r="IA15">
        <v>768</v>
      </c>
      <c r="IB15" t="s">
        <v>280</v>
      </c>
      <c r="IC15" t="s">
        <v>280</v>
      </c>
      <c r="ID15" t="s">
        <v>280</v>
      </c>
      <c r="IE15" t="s">
        <v>280</v>
      </c>
      <c r="IF15" t="s">
        <v>280</v>
      </c>
      <c r="IG15" t="s">
        <v>280</v>
      </c>
      <c r="IH15" t="s">
        <v>280</v>
      </c>
      <c r="II15" t="s">
        <v>273</v>
      </c>
      <c r="IJ15" t="s">
        <v>280</v>
      </c>
      <c r="IK15" t="s">
        <v>280</v>
      </c>
      <c r="IL15" t="s">
        <v>280</v>
      </c>
      <c r="IM15" t="s">
        <v>280</v>
      </c>
      <c r="IN15" t="s">
        <v>280</v>
      </c>
      <c r="IO15" t="s">
        <v>280</v>
      </c>
      <c r="IP15" t="s">
        <v>280</v>
      </c>
      <c r="IQ15" t="s">
        <v>280</v>
      </c>
      <c r="IR15" t="s">
        <v>280</v>
      </c>
      <c r="IS15" t="s">
        <v>280</v>
      </c>
      <c r="IU15" t="s">
        <v>280</v>
      </c>
      <c r="IW15">
        <v>4</v>
      </c>
      <c r="IX15">
        <v>80</v>
      </c>
      <c r="IY15">
        <v>2</v>
      </c>
      <c r="IZ15">
        <v>0</v>
      </c>
      <c r="JA15">
        <v>0</v>
      </c>
      <c r="JB15">
        <v>0</v>
      </c>
      <c r="JC15">
        <v>0</v>
      </c>
      <c r="JD15">
        <v>0</v>
      </c>
      <c r="JE15">
        <v>0</v>
      </c>
      <c r="JF15">
        <v>2</v>
      </c>
      <c r="JG15" t="s">
        <v>304</v>
      </c>
      <c r="JH15" s="14">
        <v>24</v>
      </c>
      <c r="JI15">
        <v>5</v>
      </c>
      <c r="JJ15">
        <v>3</v>
      </c>
      <c r="JK15" t="s">
        <v>421</v>
      </c>
      <c r="JL15" t="s">
        <v>304</v>
      </c>
      <c r="JM15" s="2">
        <v>46056</v>
      </c>
    </row>
    <row r="16" spans="1:273" x14ac:dyDescent="0.25">
      <c r="A16" t="s">
        <v>422</v>
      </c>
      <c r="B16" t="s">
        <v>423</v>
      </c>
      <c r="C16" t="s">
        <v>423</v>
      </c>
      <c r="D16" t="s">
        <v>424</v>
      </c>
      <c r="E16">
        <v>68305</v>
      </c>
      <c r="F16" t="s">
        <v>425</v>
      </c>
      <c r="G16" t="s">
        <v>426</v>
      </c>
      <c r="H16" t="s">
        <v>400</v>
      </c>
      <c r="I16">
        <v>3473</v>
      </c>
      <c r="J16">
        <v>3473</v>
      </c>
      <c r="K16">
        <v>0</v>
      </c>
      <c r="L16">
        <v>0</v>
      </c>
      <c r="M16">
        <v>1996</v>
      </c>
      <c r="N16">
        <v>2017</v>
      </c>
      <c r="O16" t="s">
        <v>280</v>
      </c>
      <c r="Q16" t="s">
        <v>274</v>
      </c>
      <c r="R16" t="s">
        <v>275</v>
      </c>
      <c r="S16" t="s">
        <v>276</v>
      </c>
      <c r="T16" t="s">
        <v>273</v>
      </c>
      <c r="U16" t="s">
        <v>277</v>
      </c>
      <c r="W16">
        <v>1</v>
      </c>
      <c r="X16" t="s">
        <v>273</v>
      </c>
      <c r="Y16" t="s">
        <v>273</v>
      </c>
      <c r="Z16">
        <v>193</v>
      </c>
      <c r="AA16" t="s">
        <v>273</v>
      </c>
      <c r="AC16" t="s">
        <v>273</v>
      </c>
      <c r="AG16" s="1">
        <v>7113</v>
      </c>
      <c r="AH16" s="1">
        <v>2392</v>
      </c>
      <c r="AI16">
        <v>52</v>
      </c>
      <c r="AJ16" s="1">
        <v>2392</v>
      </c>
      <c r="AK16" s="2">
        <v>45566</v>
      </c>
      <c r="AL16" s="2">
        <v>45930</v>
      </c>
      <c r="AM16" s="10">
        <v>254278</v>
      </c>
      <c r="AO16" s="10"/>
      <c r="AQ16" s="10"/>
      <c r="AS16" s="10"/>
      <c r="AT16" s="10">
        <v>254278</v>
      </c>
      <c r="AU16" s="10">
        <v>1287</v>
      </c>
      <c r="AV16" s="10">
        <v>0</v>
      </c>
      <c r="AW16" s="10">
        <v>0</v>
      </c>
      <c r="AX16" s="10">
        <v>0</v>
      </c>
      <c r="AY16" s="10">
        <v>0</v>
      </c>
      <c r="AZ16" s="10">
        <v>1287</v>
      </c>
      <c r="BB16" s="10">
        <v>0</v>
      </c>
      <c r="BC16" s="10">
        <v>0</v>
      </c>
      <c r="BD16" s="10">
        <v>454</v>
      </c>
      <c r="BE16" s="10">
        <v>0</v>
      </c>
      <c r="BF16" t="s">
        <v>427</v>
      </c>
      <c r="BG16" s="10">
        <v>6491</v>
      </c>
      <c r="BH16" s="10">
        <v>6945</v>
      </c>
      <c r="BI16" s="10">
        <v>262510</v>
      </c>
      <c r="BJ16" s="10">
        <v>15000</v>
      </c>
      <c r="BK16" s="10">
        <v>0</v>
      </c>
      <c r="BL16" s="10">
        <v>0</v>
      </c>
      <c r="BM16" s="10">
        <v>0</v>
      </c>
      <c r="BN16" s="10">
        <v>15000</v>
      </c>
      <c r="BO16" t="s">
        <v>273</v>
      </c>
      <c r="BP16" t="s">
        <v>428</v>
      </c>
      <c r="BQ16" s="10">
        <v>15</v>
      </c>
      <c r="BR16" s="10">
        <v>18</v>
      </c>
      <c r="BS16">
        <v>25</v>
      </c>
      <c r="BT16" s="10">
        <v>127957</v>
      </c>
      <c r="BU16" s="10">
        <v>29605</v>
      </c>
      <c r="BV16" s="10">
        <v>157562</v>
      </c>
      <c r="BW16" t="s">
        <v>273</v>
      </c>
      <c r="BX16" t="s">
        <v>273</v>
      </c>
      <c r="BY16" t="s">
        <v>273</v>
      </c>
      <c r="BZ16" t="s">
        <v>273</v>
      </c>
      <c r="CA16" t="s">
        <v>273</v>
      </c>
      <c r="CB16" t="s">
        <v>273</v>
      </c>
      <c r="CC16" t="s">
        <v>273</v>
      </c>
      <c r="CD16" t="s">
        <v>273</v>
      </c>
      <c r="CE16" t="s">
        <v>273</v>
      </c>
      <c r="CF16" t="s">
        <v>273</v>
      </c>
      <c r="CH16" s="10">
        <v>20600</v>
      </c>
      <c r="CI16" s="10">
        <v>3599</v>
      </c>
      <c r="CJ16" s="10">
        <v>1105</v>
      </c>
      <c r="CK16" s="10">
        <v>25304</v>
      </c>
      <c r="CL16" s="10">
        <v>3129</v>
      </c>
      <c r="CM16" s="10">
        <v>2706</v>
      </c>
      <c r="CN16" s="10">
        <v>0</v>
      </c>
      <c r="CO16" s="10">
        <v>80</v>
      </c>
      <c r="CP16" s="10">
        <v>36500</v>
      </c>
      <c r="CQ16" s="10">
        <v>42415</v>
      </c>
      <c r="CR16" s="10">
        <v>225281</v>
      </c>
      <c r="CS16" s="10">
        <v>12920</v>
      </c>
      <c r="CT16" s="1">
        <v>24338</v>
      </c>
      <c r="CU16" s="1">
        <v>1058</v>
      </c>
      <c r="CV16" s="1">
        <v>1664</v>
      </c>
      <c r="CW16" s="1">
        <v>23732</v>
      </c>
      <c r="CX16" s="1">
        <v>1224</v>
      </c>
      <c r="CY16">
        <v>183</v>
      </c>
      <c r="CZ16">
        <v>14</v>
      </c>
      <c r="DA16" s="1">
        <v>1393</v>
      </c>
      <c r="DB16" s="1">
        <v>1981</v>
      </c>
      <c r="DC16">
        <v>32</v>
      </c>
      <c r="DD16">
        <v>15</v>
      </c>
      <c r="DE16" s="1">
        <v>1998</v>
      </c>
      <c r="DF16">
        <v>36</v>
      </c>
      <c r="DG16">
        <v>0</v>
      </c>
      <c r="DH16">
        <v>7</v>
      </c>
      <c r="DI16">
        <v>29</v>
      </c>
      <c r="DJ16" t="s">
        <v>429</v>
      </c>
      <c r="DK16">
        <v>197</v>
      </c>
      <c r="DL16">
        <v>9</v>
      </c>
      <c r="DM16">
        <v>12</v>
      </c>
      <c r="DN16">
        <v>194</v>
      </c>
      <c r="DO16" s="1">
        <v>27740</v>
      </c>
      <c r="DP16" s="1">
        <v>1282</v>
      </c>
      <c r="DQ16" s="1">
        <v>1705</v>
      </c>
      <c r="DR16" s="1">
        <v>27317</v>
      </c>
      <c r="DS16" t="s">
        <v>430</v>
      </c>
      <c r="DT16" s="1">
        <v>0</v>
      </c>
      <c r="DU16" t="s">
        <v>273</v>
      </c>
      <c r="DV16" t="s">
        <v>273</v>
      </c>
      <c r="DW16" t="s">
        <v>280</v>
      </c>
      <c r="DX16" t="s">
        <v>280</v>
      </c>
      <c r="DY16" t="s">
        <v>280</v>
      </c>
      <c r="DZ16" t="s">
        <v>273</v>
      </c>
      <c r="EA16" t="s">
        <v>273</v>
      </c>
      <c r="EB16" t="s">
        <v>273</v>
      </c>
      <c r="EC16" t="s">
        <v>280</v>
      </c>
      <c r="ED16" t="s">
        <v>280</v>
      </c>
      <c r="EE16" t="s">
        <v>280</v>
      </c>
      <c r="EF16" t="s">
        <v>280</v>
      </c>
      <c r="EG16" s="1">
        <v>5580</v>
      </c>
      <c r="EH16" s="1">
        <v>20173</v>
      </c>
      <c r="EI16" t="s">
        <v>281</v>
      </c>
      <c r="EJ16">
        <v>159</v>
      </c>
      <c r="EK16" t="s">
        <v>285</v>
      </c>
      <c r="EL16">
        <v>620</v>
      </c>
      <c r="EM16" t="s">
        <v>281</v>
      </c>
      <c r="EN16" s="1">
        <v>11841</v>
      </c>
      <c r="EO16" s="1">
        <v>20022</v>
      </c>
      <c r="EP16" s="1">
        <v>1474</v>
      </c>
      <c r="EQ16" s="1">
        <v>33337</v>
      </c>
      <c r="ER16" s="1">
        <v>3412</v>
      </c>
      <c r="ES16" s="1">
        <v>1113</v>
      </c>
      <c r="ET16" s="1">
        <v>4525</v>
      </c>
      <c r="EU16">
        <v>891</v>
      </c>
      <c r="EV16">
        <v>190</v>
      </c>
      <c r="EW16" s="1">
        <v>1081</v>
      </c>
      <c r="EX16" s="1">
        <v>5093</v>
      </c>
      <c r="EY16" s="1">
        <v>1487</v>
      </c>
      <c r="EZ16" s="1">
        <v>6580</v>
      </c>
      <c r="FA16">
        <v>0</v>
      </c>
      <c r="FB16">
        <v>0</v>
      </c>
      <c r="FC16">
        <v>0</v>
      </c>
      <c r="FD16" s="1">
        <v>12186</v>
      </c>
      <c r="FE16" s="1">
        <v>21237</v>
      </c>
      <c r="FF16" s="1">
        <v>22812</v>
      </c>
      <c r="FG16" s="1">
        <v>45523</v>
      </c>
      <c r="FH16">
        <v>256</v>
      </c>
      <c r="FI16">
        <v>29</v>
      </c>
      <c r="FJ16" t="s">
        <v>280</v>
      </c>
      <c r="FK16" t="s">
        <v>345</v>
      </c>
      <c r="FM16" t="s">
        <v>273</v>
      </c>
      <c r="FV16" t="s">
        <v>280</v>
      </c>
      <c r="FW16" t="s">
        <v>273</v>
      </c>
      <c r="FX16" t="s">
        <v>273</v>
      </c>
      <c r="FY16" t="s">
        <v>280</v>
      </c>
      <c r="FZ16" t="s">
        <v>280</v>
      </c>
      <c r="GA16" t="s">
        <v>280</v>
      </c>
      <c r="GC16" s="12" t="s">
        <v>280</v>
      </c>
      <c r="GE16">
        <v>28</v>
      </c>
      <c r="GF16">
        <v>8</v>
      </c>
      <c r="GG16">
        <v>36</v>
      </c>
      <c r="GH16">
        <v>3</v>
      </c>
      <c r="GI16">
        <v>5</v>
      </c>
      <c r="GJ16">
        <v>5</v>
      </c>
      <c r="GK16">
        <v>49</v>
      </c>
      <c r="GL16">
        <v>49</v>
      </c>
      <c r="GM16">
        <v>0</v>
      </c>
      <c r="GN16">
        <v>0</v>
      </c>
      <c r="GO16">
        <v>49</v>
      </c>
      <c r="GP16">
        <v>417</v>
      </c>
      <c r="GQ16">
        <v>804</v>
      </c>
      <c r="GR16" s="1">
        <v>1221</v>
      </c>
      <c r="GS16">
        <v>49</v>
      </c>
      <c r="GT16">
        <v>86</v>
      </c>
      <c r="GU16">
        <v>246</v>
      </c>
      <c r="GV16" s="1">
        <v>1602</v>
      </c>
      <c r="GW16" s="1">
        <v>1602</v>
      </c>
      <c r="GX16">
        <v>0</v>
      </c>
      <c r="GY16">
        <v>0</v>
      </c>
      <c r="GZ16" s="1">
        <v>1602</v>
      </c>
      <c r="HA16">
        <v>0</v>
      </c>
      <c r="HB16">
        <v>0</v>
      </c>
      <c r="HC16">
        <v>2</v>
      </c>
      <c r="HD16">
        <v>531</v>
      </c>
      <c r="HE16">
        <v>0</v>
      </c>
      <c r="HF16">
        <v>0</v>
      </c>
      <c r="HG16">
        <v>0</v>
      </c>
      <c r="HH16">
        <v>0</v>
      </c>
      <c r="HI16" t="s">
        <v>273</v>
      </c>
      <c r="HJ16">
        <v>182</v>
      </c>
      <c r="HK16" t="s">
        <v>273</v>
      </c>
      <c r="HL16">
        <v>35</v>
      </c>
      <c r="HM16" t="s">
        <v>273</v>
      </c>
      <c r="HN16">
        <v>44</v>
      </c>
      <c r="HO16" t="s">
        <v>431</v>
      </c>
      <c r="HP16" t="s">
        <v>273</v>
      </c>
      <c r="HQ16">
        <v>3</v>
      </c>
      <c r="HR16" t="s">
        <v>297</v>
      </c>
      <c r="HS16" t="s">
        <v>326</v>
      </c>
      <c r="HT16" t="s">
        <v>299</v>
      </c>
      <c r="HU16" t="s">
        <v>273</v>
      </c>
      <c r="HV16" t="s">
        <v>278</v>
      </c>
      <c r="HX16" t="s">
        <v>393</v>
      </c>
      <c r="HY16" t="s">
        <v>432</v>
      </c>
      <c r="HZ16">
        <v>89</v>
      </c>
      <c r="IA16">
        <v>51</v>
      </c>
      <c r="IB16" t="s">
        <v>280</v>
      </c>
      <c r="IC16" t="s">
        <v>280</v>
      </c>
      <c r="ID16" t="s">
        <v>280</v>
      </c>
      <c r="IE16" t="s">
        <v>280</v>
      </c>
      <c r="IF16" t="s">
        <v>280</v>
      </c>
      <c r="IG16" t="s">
        <v>280</v>
      </c>
      <c r="IH16" t="s">
        <v>280</v>
      </c>
      <c r="II16" t="s">
        <v>280</v>
      </c>
      <c r="IJ16" t="s">
        <v>280</v>
      </c>
      <c r="IK16" t="s">
        <v>280</v>
      </c>
      <c r="IL16" t="s">
        <v>280</v>
      </c>
      <c r="IM16" t="s">
        <v>280</v>
      </c>
      <c r="IN16" t="s">
        <v>280</v>
      </c>
      <c r="IO16" t="s">
        <v>280</v>
      </c>
      <c r="IP16" t="s">
        <v>280</v>
      </c>
      <c r="IQ16" t="s">
        <v>280</v>
      </c>
      <c r="IR16" t="s">
        <v>280</v>
      </c>
      <c r="IS16" t="s">
        <v>280</v>
      </c>
      <c r="IT16" t="s">
        <v>433</v>
      </c>
      <c r="IU16" t="s">
        <v>280</v>
      </c>
      <c r="IW16">
        <v>7</v>
      </c>
      <c r="IX16">
        <v>120</v>
      </c>
      <c r="IY16">
        <v>3</v>
      </c>
      <c r="IZ16">
        <v>0</v>
      </c>
      <c r="JA16">
        <v>0</v>
      </c>
      <c r="JB16">
        <v>0</v>
      </c>
      <c r="JC16">
        <v>1</v>
      </c>
      <c r="JD16">
        <v>6</v>
      </c>
      <c r="JE16">
        <v>0.15</v>
      </c>
      <c r="JF16">
        <v>3.15</v>
      </c>
      <c r="JG16" t="s">
        <v>304</v>
      </c>
      <c r="JH16" s="14">
        <v>27.16</v>
      </c>
      <c r="JI16">
        <v>1</v>
      </c>
      <c r="JJ16">
        <v>1.5</v>
      </c>
      <c r="JK16" t="s">
        <v>434</v>
      </c>
      <c r="JL16" t="s">
        <v>302</v>
      </c>
      <c r="JM16" s="2">
        <v>46105</v>
      </c>
    </row>
    <row r="17" spans="1:273" x14ac:dyDescent="0.25">
      <c r="A17" t="s">
        <v>435</v>
      </c>
      <c r="B17" t="s">
        <v>436</v>
      </c>
      <c r="C17" t="s">
        <v>436</v>
      </c>
      <c r="D17" t="s">
        <v>437</v>
      </c>
      <c r="E17">
        <v>68818</v>
      </c>
      <c r="F17" t="s">
        <v>438</v>
      </c>
      <c r="G17" t="s">
        <v>439</v>
      </c>
      <c r="H17" t="s">
        <v>400</v>
      </c>
      <c r="I17" s="1">
        <v>4715</v>
      </c>
      <c r="J17" s="1">
        <v>4715</v>
      </c>
      <c r="K17">
        <v>0</v>
      </c>
      <c r="L17">
        <v>0</v>
      </c>
      <c r="M17">
        <v>1989</v>
      </c>
      <c r="N17">
        <v>1989</v>
      </c>
      <c r="O17" t="s">
        <v>280</v>
      </c>
      <c r="Q17" t="s">
        <v>274</v>
      </c>
      <c r="R17" t="s">
        <v>275</v>
      </c>
      <c r="S17" t="s">
        <v>276</v>
      </c>
      <c r="T17" t="s">
        <v>273</v>
      </c>
      <c r="U17" t="s">
        <v>277</v>
      </c>
      <c r="W17">
        <v>1</v>
      </c>
      <c r="X17" t="s">
        <v>273</v>
      </c>
      <c r="Y17" t="s">
        <v>273</v>
      </c>
      <c r="Z17">
        <v>442</v>
      </c>
      <c r="AA17" t="s">
        <v>280</v>
      </c>
      <c r="AG17" s="1">
        <v>10000</v>
      </c>
      <c r="AH17" s="1">
        <v>2652</v>
      </c>
      <c r="AI17">
        <v>52</v>
      </c>
      <c r="AJ17" s="1">
        <v>2652</v>
      </c>
      <c r="AK17" s="2">
        <v>45566</v>
      </c>
      <c r="AL17" s="2">
        <v>45930</v>
      </c>
      <c r="AM17" s="10">
        <v>261003</v>
      </c>
      <c r="AO17" s="10"/>
      <c r="AQ17" s="10"/>
      <c r="AR17" t="s">
        <v>440</v>
      </c>
      <c r="AS17" s="10">
        <v>1984</v>
      </c>
      <c r="AT17" s="10">
        <v>262987</v>
      </c>
      <c r="AU17" s="10">
        <v>1462</v>
      </c>
      <c r="AV17" s="10">
        <v>0</v>
      </c>
      <c r="AW17" s="10">
        <v>0</v>
      </c>
      <c r="AX17" s="10">
        <v>0</v>
      </c>
      <c r="AY17" s="10">
        <v>0</v>
      </c>
      <c r="AZ17" s="10">
        <v>1462</v>
      </c>
      <c r="BB17" s="10">
        <v>0</v>
      </c>
      <c r="BC17" s="10">
        <v>0</v>
      </c>
      <c r="BD17" s="10">
        <v>0</v>
      </c>
      <c r="BE17" s="10">
        <v>0</v>
      </c>
      <c r="BF17" t="s">
        <v>441</v>
      </c>
      <c r="BG17" s="10">
        <v>1984</v>
      </c>
      <c r="BH17" s="10">
        <v>1984</v>
      </c>
      <c r="BI17" s="10">
        <v>266433</v>
      </c>
      <c r="BJ17" s="10">
        <v>0</v>
      </c>
      <c r="BK17" s="10">
        <v>0</v>
      </c>
      <c r="BL17" s="10">
        <v>0</v>
      </c>
      <c r="BM17" s="10">
        <v>0</v>
      </c>
      <c r="BN17" s="10">
        <v>0</v>
      </c>
      <c r="BO17" t="s">
        <v>273</v>
      </c>
      <c r="BP17" t="s">
        <v>442</v>
      </c>
      <c r="BQ17" s="10">
        <v>5</v>
      </c>
      <c r="BR17" s="10">
        <v>5</v>
      </c>
      <c r="BS17">
        <v>114</v>
      </c>
      <c r="BT17" s="10">
        <v>126458</v>
      </c>
      <c r="BU17" s="10">
        <v>32060</v>
      </c>
      <c r="BV17" s="10">
        <v>158518</v>
      </c>
      <c r="BW17" t="s">
        <v>273</v>
      </c>
      <c r="BX17" t="s">
        <v>273</v>
      </c>
      <c r="BY17" t="s">
        <v>273</v>
      </c>
      <c r="BZ17" t="s">
        <v>273</v>
      </c>
      <c r="CA17" t="s">
        <v>273</v>
      </c>
      <c r="CB17" t="s">
        <v>273</v>
      </c>
      <c r="CC17" t="s">
        <v>273</v>
      </c>
      <c r="CD17" t="s">
        <v>273</v>
      </c>
      <c r="CE17" t="s">
        <v>273</v>
      </c>
      <c r="CF17" t="s">
        <v>273</v>
      </c>
      <c r="CH17" s="10">
        <v>23265</v>
      </c>
      <c r="CI17" s="10">
        <v>1000</v>
      </c>
      <c r="CJ17" s="10">
        <v>3200</v>
      </c>
      <c r="CK17" s="10">
        <v>27465</v>
      </c>
      <c r="CL17" s="10">
        <v>500</v>
      </c>
      <c r="CM17" s="10">
        <v>2530</v>
      </c>
      <c r="CN17" s="10">
        <v>630</v>
      </c>
      <c r="CO17" s="10">
        <v>0</v>
      </c>
      <c r="CP17" s="10">
        <v>37836</v>
      </c>
      <c r="CQ17" s="10">
        <v>41496</v>
      </c>
      <c r="CR17" s="10">
        <v>227479</v>
      </c>
      <c r="CS17" s="10">
        <v>0</v>
      </c>
      <c r="CT17" s="1">
        <v>56933</v>
      </c>
      <c r="CU17" s="1">
        <v>5213</v>
      </c>
      <c r="CV17" s="1">
        <v>2338</v>
      </c>
      <c r="CW17" s="1">
        <v>59808</v>
      </c>
      <c r="CX17" s="1">
        <v>1267</v>
      </c>
      <c r="CY17">
        <v>0</v>
      </c>
      <c r="CZ17">
        <v>77</v>
      </c>
      <c r="DA17" s="1">
        <v>1190</v>
      </c>
      <c r="DB17" s="1">
        <v>1575</v>
      </c>
      <c r="DC17">
        <v>21</v>
      </c>
      <c r="DD17">
        <v>24</v>
      </c>
      <c r="DE17" s="1">
        <v>1572</v>
      </c>
      <c r="DF17">
        <v>312</v>
      </c>
      <c r="DG17">
        <v>0</v>
      </c>
      <c r="DH17">
        <v>0</v>
      </c>
      <c r="DI17">
        <v>312</v>
      </c>
      <c r="DJ17" t="s">
        <v>311</v>
      </c>
      <c r="DK17">
        <v>136</v>
      </c>
      <c r="DL17">
        <v>0</v>
      </c>
      <c r="DM17">
        <v>0</v>
      </c>
      <c r="DN17">
        <v>136</v>
      </c>
      <c r="DO17" s="1">
        <v>59911</v>
      </c>
      <c r="DP17" s="1">
        <v>5234</v>
      </c>
      <c r="DQ17" s="1">
        <v>2439</v>
      </c>
      <c r="DR17" s="1">
        <v>62706</v>
      </c>
      <c r="DS17" t="s">
        <v>297</v>
      </c>
      <c r="DT17">
        <v>0</v>
      </c>
      <c r="DU17" t="s">
        <v>280</v>
      </c>
      <c r="DV17" t="s">
        <v>273</v>
      </c>
      <c r="DW17" t="s">
        <v>280</v>
      </c>
      <c r="DX17" t="s">
        <v>280</v>
      </c>
      <c r="DY17" t="s">
        <v>280</v>
      </c>
      <c r="DZ17" t="s">
        <v>273</v>
      </c>
      <c r="EA17" t="s">
        <v>280</v>
      </c>
      <c r="EB17" t="s">
        <v>273</v>
      </c>
      <c r="EC17" t="s">
        <v>280</v>
      </c>
      <c r="ED17" t="s">
        <v>280</v>
      </c>
      <c r="EE17" t="s">
        <v>280</v>
      </c>
      <c r="EF17" t="s">
        <v>280</v>
      </c>
      <c r="EG17" s="1">
        <v>3782</v>
      </c>
      <c r="EH17" s="1">
        <v>10700</v>
      </c>
      <c r="EI17" t="s">
        <v>285</v>
      </c>
      <c r="EJ17">
        <v>85</v>
      </c>
      <c r="EK17" t="s">
        <v>285</v>
      </c>
      <c r="EL17" s="1">
        <v>4100</v>
      </c>
      <c r="EM17" t="s">
        <v>285</v>
      </c>
      <c r="EN17" s="1">
        <v>11393</v>
      </c>
      <c r="EO17" s="1">
        <v>16712</v>
      </c>
      <c r="EP17">
        <v>0</v>
      </c>
      <c r="EQ17" s="1">
        <v>28105</v>
      </c>
      <c r="ER17" s="1">
        <v>4450</v>
      </c>
      <c r="ES17">
        <v>784</v>
      </c>
      <c r="ET17" s="1">
        <v>5234</v>
      </c>
      <c r="EU17">
        <v>738</v>
      </c>
      <c r="EV17">
        <v>13</v>
      </c>
      <c r="EW17">
        <v>751</v>
      </c>
      <c r="EX17" s="1">
        <v>5809</v>
      </c>
      <c r="EY17" s="1">
        <v>1534</v>
      </c>
      <c r="EZ17" s="1">
        <v>7343</v>
      </c>
      <c r="FA17">
        <v>0</v>
      </c>
      <c r="FB17">
        <v>0</v>
      </c>
      <c r="FC17">
        <v>0</v>
      </c>
      <c r="FD17" s="1">
        <v>13328</v>
      </c>
      <c r="FE17" s="1">
        <v>22390</v>
      </c>
      <c r="FF17" s="1">
        <v>19043</v>
      </c>
      <c r="FG17" s="1">
        <v>41433</v>
      </c>
      <c r="FH17">
        <v>0</v>
      </c>
      <c r="FI17">
        <v>27</v>
      </c>
      <c r="FJ17" t="s">
        <v>280</v>
      </c>
      <c r="FK17" t="s">
        <v>295</v>
      </c>
      <c r="FV17" t="s">
        <v>280</v>
      </c>
      <c r="FW17" t="s">
        <v>280</v>
      </c>
      <c r="FX17" t="s">
        <v>273</v>
      </c>
      <c r="FY17" t="s">
        <v>280</v>
      </c>
      <c r="FZ17" t="s">
        <v>280</v>
      </c>
      <c r="GA17" t="s">
        <v>280</v>
      </c>
      <c r="GC17" s="12"/>
      <c r="GE17">
        <v>22</v>
      </c>
      <c r="GF17">
        <v>5</v>
      </c>
      <c r="GG17">
        <v>27</v>
      </c>
      <c r="GH17">
        <v>2</v>
      </c>
      <c r="GI17">
        <v>2</v>
      </c>
      <c r="GJ17">
        <v>2</v>
      </c>
      <c r="GK17">
        <v>33</v>
      </c>
      <c r="GL17">
        <v>33</v>
      </c>
      <c r="GM17">
        <v>0</v>
      </c>
      <c r="GN17">
        <v>0</v>
      </c>
      <c r="GO17">
        <v>33</v>
      </c>
      <c r="GP17">
        <v>65</v>
      </c>
      <c r="GQ17">
        <v>127</v>
      </c>
      <c r="GR17">
        <v>192</v>
      </c>
      <c r="GS17">
        <v>12</v>
      </c>
      <c r="GT17">
        <v>49</v>
      </c>
      <c r="GU17">
        <v>49</v>
      </c>
      <c r="GV17">
        <v>302</v>
      </c>
      <c r="GW17">
        <v>302</v>
      </c>
      <c r="GX17">
        <v>0</v>
      </c>
      <c r="GY17">
        <v>0</v>
      </c>
      <c r="GZ17">
        <v>302</v>
      </c>
      <c r="HA17">
        <v>0</v>
      </c>
      <c r="HB17">
        <v>0</v>
      </c>
      <c r="HC17">
        <v>0</v>
      </c>
      <c r="HD17">
        <v>0</v>
      </c>
      <c r="HE17">
        <v>0</v>
      </c>
      <c r="HF17">
        <v>0</v>
      </c>
      <c r="HG17">
        <v>0</v>
      </c>
      <c r="HH17">
        <v>0</v>
      </c>
      <c r="HI17" t="s">
        <v>273</v>
      </c>
      <c r="HJ17">
        <v>100</v>
      </c>
      <c r="HK17" t="s">
        <v>280</v>
      </c>
      <c r="HM17" t="s">
        <v>280</v>
      </c>
      <c r="HO17" t="s">
        <v>391</v>
      </c>
      <c r="HP17" t="s">
        <v>273</v>
      </c>
      <c r="HQ17">
        <v>6</v>
      </c>
      <c r="HR17" t="s">
        <v>443</v>
      </c>
      <c r="HS17" t="s">
        <v>444</v>
      </c>
      <c r="HT17" t="s">
        <v>299</v>
      </c>
      <c r="HU17" t="s">
        <v>273</v>
      </c>
      <c r="HV17" t="s">
        <v>278</v>
      </c>
      <c r="HX17" t="s">
        <v>286</v>
      </c>
      <c r="HY17" t="s">
        <v>300</v>
      </c>
      <c r="HZ17">
        <v>207</v>
      </c>
      <c r="IA17">
        <v>213</v>
      </c>
      <c r="IB17" t="s">
        <v>280</v>
      </c>
      <c r="IC17" t="s">
        <v>280</v>
      </c>
      <c r="ID17" t="s">
        <v>280</v>
      </c>
      <c r="IE17" t="s">
        <v>280</v>
      </c>
      <c r="IF17" t="s">
        <v>280</v>
      </c>
      <c r="IG17" t="s">
        <v>280</v>
      </c>
      <c r="IH17" t="s">
        <v>280</v>
      </c>
      <c r="II17" t="s">
        <v>280</v>
      </c>
      <c r="IJ17" t="s">
        <v>280</v>
      </c>
      <c r="IK17" t="s">
        <v>280</v>
      </c>
      <c r="IL17" t="s">
        <v>280</v>
      </c>
      <c r="IM17" t="s">
        <v>280</v>
      </c>
      <c r="IN17" t="s">
        <v>280</v>
      </c>
      <c r="IO17" t="s">
        <v>280</v>
      </c>
      <c r="IP17" t="s">
        <v>280</v>
      </c>
      <c r="IQ17" t="s">
        <v>280</v>
      </c>
      <c r="IR17" t="s">
        <v>280</v>
      </c>
      <c r="IS17" t="s">
        <v>280</v>
      </c>
      <c r="IU17" t="s">
        <v>280</v>
      </c>
      <c r="IW17">
        <v>1</v>
      </c>
      <c r="IX17">
        <v>40</v>
      </c>
      <c r="IY17">
        <v>1</v>
      </c>
      <c r="IZ17">
        <v>0</v>
      </c>
      <c r="JA17">
        <v>0</v>
      </c>
      <c r="JB17">
        <v>0</v>
      </c>
      <c r="JC17">
        <v>5</v>
      </c>
      <c r="JD17">
        <v>80</v>
      </c>
      <c r="JE17">
        <v>2</v>
      </c>
      <c r="JF17">
        <v>3</v>
      </c>
      <c r="JG17" t="s">
        <v>302</v>
      </c>
      <c r="JH17" s="14">
        <v>27</v>
      </c>
      <c r="JI17">
        <v>0</v>
      </c>
      <c r="JJ17">
        <v>0</v>
      </c>
      <c r="JK17" t="s">
        <v>445</v>
      </c>
      <c r="JL17" t="s">
        <v>302</v>
      </c>
      <c r="JM17" s="2">
        <v>46066</v>
      </c>
    </row>
    <row r="18" spans="1:273" x14ac:dyDescent="0.25">
      <c r="A18" t="s">
        <v>446</v>
      </c>
      <c r="B18" t="s">
        <v>447</v>
      </c>
      <c r="C18" t="s">
        <v>448</v>
      </c>
      <c r="D18" t="s">
        <v>449</v>
      </c>
      <c r="E18">
        <v>68924</v>
      </c>
      <c r="F18" t="s">
        <v>450</v>
      </c>
      <c r="G18" t="s">
        <v>451</v>
      </c>
      <c r="H18" t="s">
        <v>272</v>
      </c>
      <c r="I18">
        <v>769</v>
      </c>
      <c r="J18">
        <v>769</v>
      </c>
      <c r="K18">
        <v>0</v>
      </c>
      <c r="L18">
        <v>0</v>
      </c>
      <c r="M18">
        <v>1921</v>
      </c>
      <c r="N18">
        <v>2024</v>
      </c>
      <c r="O18" t="s">
        <v>280</v>
      </c>
      <c r="Q18" t="s">
        <v>274</v>
      </c>
      <c r="R18" t="s">
        <v>275</v>
      </c>
      <c r="S18" t="s">
        <v>335</v>
      </c>
      <c r="T18" t="s">
        <v>273</v>
      </c>
      <c r="U18" t="s">
        <v>277</v>
      </c>
      <c r="W18">
        <v>1</v>
      </c>
      <c r="X18" t="s">
        <v>273</v>
      </c>
      <c r="Y18" t="s">
        <v>273</v>
      </c>
      <c r="Z18">
        <v>54</v>
      </c>
      <c r="AA18" t="s">
        <v>280</v>
      </c>
      <c r="AC18" t="s">
        <v>273</v>
      </c>
      <c r="AE18" t="s">
        <v>273</v>
      </c>
      <c r="AG18" s="1">
        <v>1375</v>
      </c>
      <c r="AH18" s="1">
        <v>1312</v>
      </c>
      <c r="AI18">
        <v>52</v>
      </c>
      <c r="AJ18" s="1">
        <v>1312</v>
      </c>
      <c r="AK18" s="2">
        <v>45474</v>
      </c>
      <c r="AL18" s="2">
        <v>45838</v>
      </c>
      <c r="AM18" s="10">
        <v>25103</v>
      </c>
      <c r="AO18" s="10"/>
      <c r="AP18" t="s">
        <v>452</v>
      </c>
      <c r="AQ18" s="10">
        <v>3000</v>
      </c>
      <c r="AS18" s="10"/>
      <c r="AT18" s="10">
        <v>28103</v>
      </c>
      <c r="AU18" s="10">
        <v>314</v>
      </c>
      <c r="AV18" s="10">
        <v>200</v>
      </c>
      <c r="AW18" s="10">
        <v>0</v>
      </c>
      <c r="AX18" s="10">
        <v>0</v>
      </c>
      <c r="AY18" s="10">
        <v>0</v>
      </c>
      <c r="AZ18" s="10">
        <v>514</v>
      </c>
      <c r="BB18" s="10">
        <v>0</v>
      </c>
      <c r="BC18" s="10">
        <v>0</v>
      </c>
      <c r="BD18" s="10">
        <v>0</v>
      </c>
      <c r="BE18" s="10">
        <v>0</v>
      </c>
      <c r="BF18" t="s">
        <v>453</v>
      </c>
      <c r="BG18" s="10">
        <v>6074</v>
      </c>
      <c r="BH18" s="10">
        <v>6074</v>
      </c>
      <c r="BI18" s="10">
        <v>34691</v>
      </c>
      <c r="BJ18" s="10">
        <v>0</v>
      </c>
      <c r="BK18" s="10">
        <v>0</v>
      </c>
      <c r="BL18" s="10">
        <v>0</v>
      </c>
      <c r="BM18" s="10">
        <v>0</v>
      </c>
      <c r="BN18" s="10">
        <v>0</v>
      </c>
      <c r="BO18" t="s">
        <v>280</v>
      </c>
      <c r="BQ18" s="10"/>
      <c r="BR18" s="10"/>
      <c r="BS18">
        <v>0</v>
      </c>
      <c r="BT18" s="10">
        <v>19682</v>
      </c>
      <c r="BU18" s="10">
        <v>1498</v>
      </c>
      <c r="BV18" s="10">
        <v>21180</v>
      </c>
      <c r="BW18" t="s">
        <v>280</v>
      </c>
      <c r="BX18" t="s">
        <v>280</v>
      </c>
      <c r="BY18" t="s">
        <v>280</v>
      </c>
      <c r="BZ18" t="s">
        <v>280</v>
      </c>
      <c r="CA18" t="s">
        <v>280</v>
      </c>
      <c r="CB18" t="s">
        <v>280</v>
      </c>
      <c r="CC18" t="s">
        <v>280</v>
      </c>
      <c r="CD18" t="s">
        <v>280</v>
      </c>
      <c r="CE18" t="s">
        <v>273</v>
      </c>
      <c r="CF18" t="s">
        <v>273</v>
      </c>
      <c r="CH18" s="10">
        <v>1977</v>
      </c>
      <c r="CI18" s="10">
        <v>500</v>
      </c>
      <c r="CJ18" s="10">
        <v>0</v>
      </c>
      <c r="CK18" s="10">
        <v>2477</v>
      </c>
      <c r="CL18" s="10">
        <v>740</v>
      </c>
      <c r="CM18" s="10">
        <v>1690</v>
      </c>
      <c r="CN18" s="10">
        <v>1600</v>
      </c>
      <c r="CO18" s="10">
        <v>0</v>
      </c>
      <c r="CP18" s="10">
        <v>6470</v>
      </c>
      <c r="CQ18" s="10">
        <v>10500</v>
      </c>
      <c r="CR18" s="10">
        <v>34157</v>
      </c>
      <c r="CS18" s="10">
        <v>0</v>
      </c>
      <c r="CT18" s="1">
        <v>6707</v>
      </c>
      <c r="CU18">
        <v>205</v>
      </c>
      <c r="CV18">
        <v>24</v>
      </c>
      <c r="CW18" s="1">
        <v>6888</v>
      </c>
      <c r="CX18">
        <v>26</v>
      </c>
      <c r="CY18">
        <v>0</v>
      </c>
      <c r="CZ18">
        <v>0</v>
      </c>
      <c r="DA18">
        <v>26</v>
      </c>
      <c r="DB18">
        <v>0</v>
      </c>
      <c r="DC18">
        <v>0</v>
      </c>
      <c r="DD18">
        <v>0</v>
      </c>
      <c r="DE18">
        <v>0</v>
      </c>
      <c r="DF18">
        <v>0</v>
      </c>
      <c r="DG18">
        <v>0</v>
      </c>
      <c r="DH18">
        <v>0</v>
      </c>
      <c r="DI18">
        <v>0</v>
      </c>
      <c r="DJ18" t="s">
        <v>454</v>
      </c>
      <c r="DK18">
        <v>84</v>
      </c>
      <c r="DL18">
        <v>0</v>
      </c>
      <c r="DM18">
        <v>0</v>
      </c>
      <c r="DN18">
        <v>84</v>
      </c>
      <c r="DO18" s="1">
        <v>6817</v>
      </c>
      <c r="DP18">
        <v>205</v>
      </c>
      <c r="DQ18">
        <v>24</v>
      </c>
      <c r="DR18" s="1">
        <v>6998</v>
      </c>
      <c r="DS18" t="s">
        <v>297</v>
      </c>
      <c r="DT18">
        <v>0</v>
      </c>
      <c r="DU18" t="s">
        <v>280</v>
      </c>
      <c r="DV18" t="s">
        <v>273</v>
      </c>
      <c r="DW18" t="s">
        <v>280</v>
      </c>
      <c r="DX18" t="s">
        <v>280</v>
      </c>
      <c r="DY18" t="s">
        <v>280</v>
      </c>
      <c r="DZ18" t="s">
        <v>273</v>
      </c>
      <c r="EA18" t="s">
        <v>280</v>
      </c>
      <c r="EB18" t="s">
        <v>273</v>
      </c>
      <c r="EC18" t="s">
        <v>280</v>
      </c>
      <c r="ED18" t="s">
        <v>280</v>
      </c>
      <c r="EE18" t="s">
        <v>280</v>
      </c>
      <c r="EF18" t="s">
        <v>280</v>
      </c>
      <c r="EG18">
        <v>459</v>
      </c>
      <c r="EH18" s="1">
        <v>3482</v>
      </c>
      <c r="EI18" t="s">
        <v>285</v>
      </c>
      <c r="EJ18">
        <v>350</v>
      </c>
      <c r="EK18" t="s">
        <v>285</v>
      </c>
      <c r="EL18">
        <v>462</v>
      </c>
      <c r="EM18" t="s">
        <v>285</v>
      </c>
      <c r="EN18" s="1">
        <v>1614</v>
      </c>
      <c r="EO18">
        <v>834</v>
      </c>
      <c r="EP18">
        <v>0</v>
      </c>
      <c r="EQ18" s="1">
        <v>2448</v>
      </c>
      <c r="ER18">
        <v>114</v>
      </c>
      <c r="ES18">
        <v>2</v>
      </c>
      <c r="ET18">
        <v>116</v>
      </c>
      <c r="EU18">
        <v>10</v>
      </c>
      <c r="EV18">
        <v>0</v>
      </c>
      <c r="EW18">
        <v>10</v>
      </c>
      <c r="EX18">
        <v>557</v>
      </c>
      <c r="EY18">
        <v>40</v>
      </c>
      <c r="EZ18">
        <v>597</v>
      </c>
      <c r="FA18">
        <v>0</v>
      </c>
      <c r="FB18">
        <v>0</v>
      </c>
      <c r="FC18">
        <v>0</v>
      </c>
      <c r="FD18">
        <v>723</v>
      </c>
      <c r="FE18" s="1">
        <v>2295</v>
      </c>
      <c r="FF18">
        <v>876</v>
      </c>
      <c r="FG18" s="1">
        <v>3171</v>
      </c>
      <c r="FH18">
        <v>0</v>
      </c>
      <c r="FI18">
        <v>0</v>
      </c>
      <c r="FJ18" t="s">
        <v>280</v>
      </c>
      <c r="FK18" t="s">
        <v>362</v>
      </c>
      <c r="FV18" t="s">
        <v>280</v>
      </c>
      <c r="FW18" t="s">
        <v>280</v>
      </c>
      <c r="FX18" t="s">
        <v>273</v>
      </c>
      <c r="FY18" t="s">
        <v>280</v>
      </c>
      <c r="FZ18" t="s">
        <v>280</v>
      </c>
      <c r="GA18" t="s">
        <v>280</v>
      </c>
      <c r="GB18">
        <v>67</v>
      </c>
      <c r="GC18" s="12"/>
      <c r="GE18">
        <v>24</v>
      </c>
      <c r="GF18">
        <v>37</v>
      </c>
      <c r="GG18">
        <v>61</v>
      </c>
      <c r="GH18">
        <v>12</v>
      </c>
      <c r="GI18">
        <v>4</v>
      </c>
      <c r="GJ18">
        <v>4</v>
      </c>
      <c r="GK18">
        <v>81</v>
      </c>
      <c r="GL18">
        <v>68</v>
      </c>
      <c r="GM18">
        <v>13</v>
      </c>
      <c r="GN18">
        <v>0</v>
      </c>
      <c r="GO18">
        <v>81</v>
      </c>
      <c r="GP18">
        <v>620</v>
      </c>
      <c r="GQ18">
        <v>310</v>
      </c>
      <c r="GR18">
        <v>930</v>
      </c>
      <c r="GS18">
        <v>22</v>
      </c>
      <c r="GT18">
        <v>36</v>
      </c>
      <c r="GU18">
        <v>68</v>
      </c>
      <c r="GV18" s="1">
        <v>1056</v>
      </c>
      <c r="GW18">
        <v>559</v>
      </c>
      <c r="GX18">
        <v>497</v>
      </c>
      <c r="GY18">
        <v>0</v>
      </c>
      <c r="GZ18" s="1">
        <v>1056</v>
      </c>
      <c r="HA18">
        <v>0</v>
      </c>
      <c r="HB18">
        <v>0</v>
      </c>
      <c r="HC18">
        <v>12</v>
      </c>
      <c r="HD18">
        <v>0</v>
      </c>
      <c r="HE18">
        <v>12</v>
      </c>
      <c r="HF18">
        <v>0</v>
      </c>
      <c r="HG18">
        <v>10</v>
      </c>
      <c r="HH18">
        <v>0</v>
      </c>
      <c r="HI18" t="s">
        <v>273</v>
      </c>
      <c r="HJ18">
        <v>479</v>
      </c>
      <c r="HK18" t="s">
        <v>280</v>
      </c>
      <c r="HM18" t="s">
        <v>280</v>
      </c>
      <c r="HO18" t="s">
        <v>455</v>
      </c>
      <c r="HP18" t="s">
        <v>273</v>
      </c>
      <c r="HQ18">
        <v>9</v>
      </c>
      <c r="HR18" t="s">
        <v>456</v>
      </c>
      <c r="HS18" t="s">
        <v>457</v>
      </c>
      <c r="HT18" t="s">
        <v>284</v>
      </c>
      <c r="HU18" t="s">
        <v>273</v>
      </c>
      <c r="HV18" t="s">
        <v>278</v>
      </c>
      <c r="HX18" t="s">
        <v>393</v>
      </c>
      <c r="HY18" t="s">
        <v>300</v>
      </c>
      <c r="HZ18">
        <v>100</v>
      </c>
      <c r="IA18">
        <v>100</v>
      </c>
      <c r="IB18" t="s">
        <v>273</v>
      </c>
      <c r="IC18" t="s">
        <v>273</v>
      </c>
      <c r="ID18" t="s">
        <v>280</v>
      </c>
      <c r="IE18" t="s">
        <v>280</v>
      </c>
      <c r="IF18" t="s">
        <v>273</v>
      </c>
      <c r="IG18" t="s">
        <v>280</v>
      </c>
      <c r="IH18" t="s">
        <v>280</v>
      </c>
      <c r="II18" t="s">
        <v>273</v>
      </c>
      <c r="IJ18" t="s">
        <v>280</v>
      </c>
      <c r="IK18" t="s">
        <v>280</v>
      </c>
      <c r="IL18" t="s">
        <v>280</v>
      </c>
      <c r="IM18" t="s">
        <v>273</v>
      </c>
      <c r="IN18" t="s">
        <v>280</v>
      </c>
      <c r="IO18" t="s">
        <v>280</v>
      </c>
      <c r="IP18" t="s">
        <v>280</v>
      </c>
      <c r="IQ18" t="s">
        <v>280</v>
      </c>
      <c r="IR18" t="s">
        <v>280</v>
      </c>
      <c r="IS18" t="s">
        <v>280</v>
      </c>
      <c r="IT18" t="s">
        <v>458</v>
      </c>
      <c r="IU18" t="s">
        <v>280</v>
      </c>
      <c r="IW18">
        <v>1</v>
      </c>
      <c r="IX18">
        <v>25</v>
      </c>
      <c r="IY18">
        <v>0.63</v>
      </c>
      <c r="IZ18">
        <v>0</v>
      </c>
      <c r="JA18">
        <v>0</v>
      </c>
      <c r="JB18">
        <v>0</v>
      </c>
      <c r="JC18">
        <v>0</v>
      </c>
      <c r="JD18">
        <v>0</v>
      </c>
      <c r="JE18">
        <v>0</v>
      </c>
      <c r="JF18">
        <v>0.63</v>
      </c>
      <c r="JG18" t="s">
        <v>304</v>
      </c>
      <c r="JH18" s="14">
        <v>15.5</v>
      </c>
      <c r="JI18">
        <v>12</v>
      </c>
      <c r="JJ18">
        <v>5</v>
      </c>
      <c r="JK18" t="s">
        <v>459</v>
      </c>
      <c r="JL18" t="s">
        <v>304</v>
      </c>
      <c r="JM18" s="2">
        <v>46105</v>
      </c>
    </row>
    <row r="19" spans="1:273" x14ac:dyDescent="0.25">
      <c r="A19" t="s">
        <v>460</v>
      </c>
      <c r="B19" t="s">
        <v>461</v>
      </c>
      <c r="C19" t="s">
        <v>462</v>
      </c>
      <c r="D19" t="s">
        <v>463</v>
      </c>
      <c r="E19">
        <v>68004</v>
      </c>
      <c r="F19" t="s">
        <v>464</v>
      </c>
      <c r="G19" t="s">
        <v>465</v>
      </c>
      <c r="H19" t="s">
        <v>310</v>
      </c>
      <c r="I19">
        <v>494</v>
      </c>
      <c r="J19">
        <v>494</v>
      </c>
      <c r="K19">
        <v>0</v>
      </c>
      <c r="L19">
        <v>0</v>
      </c>
      <c r="M19" t="s">
        <v>278</v>
      </c>
      <c r="O19" t="s">
        <v>280</v>
      </c>
      <c r="Q19" t="s">
        <v>274</v>
      </c>
      <c r="R19" t="s">
        <v>275</v>
      </c>
      <c r="S19" t="s">
        <v>276</v>
      </c>
      <c r="T19" t="s">
        <v>273</v>
      </c>
      <c r="U19" t="s">
        <v>277</v>
      </c>
      <c r="W19">
        <v>1</v>
      </c>
      <c r="X19" t="s">
        <v>273</v>
      </c>
      <c r="Y19" t="s">
        <v>280</v>
      </c>
      <c r="AC19" t="s">
        <v>273</v>
      </c>
      <c r="AE19" t="s">
        <v>273</v>
      </c>
      <c r="AG19" s="1">
        <v>1755</v>
      </c>
      <c r="AH19" s="1">
        <v>1096</v>
      </c>
      <c r="AI19">
        <v>52</v>
      </c>
      <c r="AJ19" s="1">
        <v>1096</v>
      </c>
      <c r="AK19" s="2">
        <v>45566</v>
      </c>
      <c r="AL19" s="2">
        <v>45930</v>
      </c>
      <c r="AM19" s="10">
        <v>37452</v>
      </c>
      <c r="AO19" s="10"/>
      <c r="AP19" t="s">
        <v>466</v>
      </c>
      <c r="AQ19" s="10">
        <v>3500</v>
      </c>
      <c r="AS19" s="10"/>
      <c r="AT19" s="10">
        <v>40952</v>
      </c>
      <c r="AU19" s="10">
        <v>874</v>
      </c>
      <c r="AV19" s="10">
        <v>0</v>
      </c>
      <c r="AW19" s="10">
        <v>0</v>
      </c>
      <c r="AX19" s="10">
        <v>0</v>
      </c>
      <c r="AY19" s="10">
        <v>0</v>
      </c>
      <c r="AZ19" s="10">
        <v>874</v>
      </c>
      <c r="BB19" s="10">
        <v>0</v>
      </c>
      <c r="BC19" s="10">
        <v>0</v>
      </c>
      <c r="BD19" s="10">
        <v>0</v>
      </c>
      <c r="BE19" s="10">
        <v>0</v>
      </c>
      <c r="BF19" t="s">
        <v>467</v>
      </c>
      <c r="BG19" s="10">
        <v>4748</v>
      </c>
      <c r="BH19" s="10">
        <v>4748</v>
      </c>
      <c r="BI19" s="10">
        <v>46574</v>
      </c>
      <c r="BJ19" s="10">
        <v>0</v>
      </c>
      <c r="BK19" s="10">
        <v>0</v>
      </c>
      <c r="BL19" s="10">
        <v>0</v>
      </c>
      <c r="BM19" s="10">
        <v>0</v>
      </c>
      <c r="BN19" s="10">
        <v>0</v>
      </c>
      <c r="BO19" t="s">
        <v>280</v>
      </c>
      <c r="BQ19" s="10"/>
      <c r="BR19" s="10"/>
      <c r="BS19">
        <v>0</v>
      </c>
      <c r="BT19" s="10">
        <v>15304</v>
      </c>
      <c r="BU19" s="10">
        <v>1295</v>
      </c>
      <c r="BV19" s="10">
        <v>16599</v>
      </c>
      <c r="BW19" t="s">
        <v>280</v>
      </c>
      <c r="BX19" t="s">
        <v>280</v>
      </c>
      <c r="BY19" t="s">
        <v>280</v>
      </c>
      <c r="BZ19" t="s">
        <v>280</v>
      </c>
      <c r="CA19" t="s">
        <v>280</v>
      </c>
      <c r="CB19" t="s">
        <v>280</v>
      </c>
      <c r="CC19" t="s">
        <v>280</v>
      </c>
      <c r="CD19" t="s">
        <v>280</v>
      </c>
      <c r="CE19" t="s">
        <v>280</v>
      </c>
      <c r="CF19" t="s">
        <v>280</v>
      </c>
      <c r="CH19" s="10">
        <v>4042</v>
      </c>
      <c r="CI19" s="10">
        <v>500</v>
      </c>
      <c r="CJ19" s="10">
        <v>286</v>
      </c>
      <c r="CK19" s="10">
        <v>4828</v>
      </c>
      <c r="CL19" s="10">
        <v>1094</v>
      </c>
      <c r="CM19" s="10">
        <v>800</v>
      </c>
      <c r="CN19" s="10">
        <v>1284</v>
      </c>
      <c r="CO19" s="10">
        <v>0</v>
      </c>
      <c r="CP19" s="10">
        <v>11010</v>
      </c>
      <c r="CQ19" s="10">
        <v>14188</v>
      </c>
      <c r="CR19" s="10">
        <v>35615</v>
      </c>
      <c r="CS19" s="10">
        <v>0</v>
      </c>
      <c r="CT19" s="1">
        <v>6499</v>
      </c>
      <c r="CU19">
        <v>330</v>
      </c>
      <c r="CV19" s="1">
        <v>1137</v>
      </c>
      <c r="CW19" s="1">
        <v>5692</v>
      </c>
      <c r="CX19">
        <v>254</v>
      </c>
      <c r="CY19">
        <v>27</v>
      </c>
      <c r="CZ19">
        <v>1</v>
      </c>
      <c r="DA19">
        <v>280</v>
      </c>
      <c r="DB19">
        <v>141</v>
      </c>
      <c r="DC19">
        <v>0</v>
      </c>
      <c r="DD19">
        <v>2</v>
      </c>
      <c r="DE19">
        <v>139</v>
      </c>
      <c r="DF19">
        <v>25</v>
      </c>
      <c r="DG19">
        <v>1</v>
      </c>
      <c r="DH19">
        <v>0</v>
      </c>
      <c r="DI19">
        <v>26</v>
      </c>
      <c r="DJ19" t="s">
        <v>468</v>
      </c>
      <c r="DK19">
        <v>25</v>
      </c>
      <c r="DL19">
        <v>0</v>
      </c>
      <c r="DM19">
        <v>1</v>
      </c>
      <c r="DN19">
        <v>24</v>
      </c>
      <c r="DO19" s="1">
        <v>6919</v>
      </c>
      <c r="DP19">
        <v>357</v>
      </c>
      <c r="DQ19" s="1">
        <v>1141</v>
      </c>
      <c r="DR19" s="1">
        <v>6135</v>
      </c>
      <c r="DS19" t="s">
        <v>469</v>
      </c>
      <c r="DT19">
        <v>150</v>
      </c>
      <c r="DU19" t="s">
        <v>280</v>
      </c>
      <c r="DV19" t="s">
        <v>273</v>
      </c>
      <c r="DW19" t="s">
        <v>280</v>
      </c>
      <c r="DX19" t="s">
        <v>280</v>
      </c>
      <c r="DY19" t="s">
        <v>280</v>
      </c>
      <c r="DZ19" t="s">
        <v>273</v>
      </c>
      <c r="EA19" t="s">
        <v>280</v>
      </c>
      <c r="EB19" t="s">
        <v>273</v>
      </c>
      <c r="EC19" t="s">
        <v>280</v>
      </c>
      <c r="ED19" t="s">
        <v>280</v>
      </c>
      <c r="EE19" t="s">
        <v>280</v>
      </c>
      <c r="EF19" t="s">
        <v>280</v>
      </c>
      <c r="EG19">
        <v>438</v>
      </c>
      <c r="EH19" s="1">
        <v>1772</v>
      </c>
      <c r="EI19" t="s">
        <v>281</v>
      </c>
      <c r="EJ19">
        <v>160</v>
      </c>
      <c r="EK19" t="s">
        <v>285</v>
      </c>
      <c r="EL19">
        <v>100</v>
      </c>
      <c r="EM19" t="s">
        <v>285</v>
      </c>
      <c r="EN19">
        <v>678</v>
      </c>
      <c r="EO19">
        <v>704</v>
      </c>
      <c r="EP19">
        <v>182</v>
      </c>
      <c r="EQ19" s="1">
        <v>1564</v>
      </c>
      <c r="ER19">
        <v>394</v>
      </c>
      <c r="ES19">
        <v>33</v>
      </c>
      <c r="ET19">
        <v>427</v>
      </c>
      <c r="EU19">
        <v>56</v>
      </c>
      <c r="EV19">
        <v>0</v>
      </c>
      <c r="EW19">
        <v>56</v>
      </c>
      <c r="EX19">
        <v>874</v>
      </c>
      <c r="EY19">
        <v>102</v>
      </c>
      <c r="EZ19">
        <v>976</v>
      </c>
      <c r="FA19">
        <v>0</v>
      </c>
      <c r="FB19">
        <v>0</v>
      </c>
      <c r="FC19">
        <v>0</v>
      </c>
      <c r="FD19" s="1">
        <v>1459</v>
      </c>
      <c r="FE19" s="1">
        <v>2002</v>
      </c>
      <c r="FF19">
        <v>839</v>
      </c>
      <c r="FG19" s="1">
        <v>3023</v>
      </c>
      <c r="FH19">
        <v>0</v>
      </c>
      <c r="FI19">
        <v>140</v>
      </c>
      <c r="FJ19" t="s">
        <v>280</v>
      </c>
      <c r="FK19" t="s">
        <v>362</v>
      </c>
      <c r="FV19" t="s">
        <v>280</v>
      </c>
      <c r="FW19" t="s">
        <v>280</v>
      </c>
      <c r="FX19" t="s">
        <v>273</v>
      </c>
      <c r="FY19" t="s">
        <v>280</v>
      </c>
      <c r="FZ19" t="s">
        <v>280</v>
      </c>
      <c r="GA19" t="s">
        <v>280</v>
      </c>
      <c r="GB19">
        <v>2</v>
      </c>
      <c r="GC19" s="12"/>
      <c r="GE19">
        <v>4</v>
      </c>
      <c r="GF19">
        <v>26</v>
      </c>
      <c r="GG19">
        <v>30</v>
      </c>
      <c r="GH19">
        <v>1</v>
      </c>
      <c r="GI19">
        <v>10</v>
      </c>
      <c r="GJ19">
        <v>1</v>
      </c>
      <c r="GK19">
        <v>42</v>
      </c>
      <c r="GL19">
        <v>41</v>
      </c>
      <c r="GM19">
        <v>1</v>
      </c>
      <c r="GN19">
        <v>0</v>
      </c>
      <c r="GO19">
        <v>42</v>
      </c>
      <c r="GP19">
        <v>15</v>
      </c>
      <c r="GQ19">
        <v>332</v>
      </c>
      <c r="GR19">
        <v>347</v>
      </c>
      <c r="GS19">
        <v>4</v>
      </c>
      <c r="GT19">
        <v>132</v>
      </c>
      <c r="GU19">
        <v>168</v>
      </c>
      <c r="GV19">
        <v>651</v>
      </c>
      <c r="GW19">
        <v>483</v>
      </c>
      <c r="GX19">
        <v>168</v>
      </c>
      <c r="GY19">
        <v>0</v>
      </c>
      <c r="GZ19">
        <v>651</v>
      </c>
      <c r="HA19">
        <v>0</v>
      </c>
      <c r="HB19">
        <v>0</v>
      </c>
      <c r="HC19">
        <v>18</v>
      </c>
      <c r="HD19">
        <v>270</v>
      </c>
      <c r="HE19">
        <v>0</v>
      </c>
      <c r="HF19">
        <v>0</v>
      </c>
      <c r="HG19">
        <v>10</v>
      </c>
      <c r="HH19">
        <v>120</v>
      </c>
      <c r="HI19" t="s">
        <v>273</v>
      </c>
      <c r="HJ19">
        <v>82</v>
      </c>
      <c r="HK19" t="s">
        <v>280</v>
      </c>
      <c r="HM19" t="s">
        <v>273</v>
      </c>
      <c r="HN19">
        <v>4</v>
      </c>
      <c r="HO19" t="s">
        <v>379</v>
      </c>
      <c r="HP19" t="s">
        <v>273</v>
      </c>
      <c r="HQ19">
        <v>3</v>
      </c>
      <c r="HR19" t="s">
        <v>470</v>
      </c>
      <c r="HS19" t="s">
        <v>471</v>
      </c>
      <c r="HT19" t="s">
        <v>299</v>
      </c>
      <c r="HU19" t="s">
        <v>273</v>
      </c>
      <c r="HV19" t="s">
        <v>278</v>
      </c>
      <c r="HX19" t="s">
        <v>286</v>
      </c>
      <c r="HY19" t="s">
        <v>472</v>
      </c>
      <c r="HZ19">
        <v>109</v>
      </c>
      <c r="IA19">
        <v>107</v>
      </c>
      <c r="IB19" t="s">
        <v>280</v>
      </c>
      <c r="IC19" t="s">
        <v>280</v>
      </c>
      <c r="ID19" t="s">
        <v>280</v>
      </c>
      <c r="IE19" t="s">
        <v>280</v>
      </c>
      <c r="IF19" t="s">
        <v>280</v>
      </c>
      <c r="IG19" t="s">
        <v>280</v>
      </c>
      <c r="IH19" t="s">
        <v>280</v>
      </c>
      <c r="II19" t="s">
        <v>280</v>
      </c>
      <c r="IJ19" t="s">
        <v>273</v>
      </c>
      <c r="IK19" t="s">
        <v>280</v>
      </c>
      <c r="IL19" t="s">
        <v>280</v>
      </c>
      <c r="IM19" t="s">
        <v>280</v>
      </c>
      <c r="IN19" t="s">
        <v>280</v>
      </c>
      <c r="IO19" t="s">
        <v>280</v>
      </c>
      <c r="IP19" t="s">
        <v>280</v>
      </c>
      <c r="IQ19" t="s">
        <v>280</v>
      </c>
      <c r="IR19" t="s">
        <v>280</v>
      </c>
      <c r="IS19" t="s">
        <v>280</v>
      </c>
      <c r="IT19" t="s">
        <v>473</v>
      </c>
      <c r="IU19" t="s">
        <v>280</v>
      </c>
      <c r="IW19">
        <v>4</v>
      </c>
      <c r="IX19">
        <v>21</v>
      </c>
      <c r="IY19">
        <v>0.53</v>
      </c>
      <c r="IZ19">
        <v>0</v>
      </c>
      <c r="JA19">
        <v>0</v>
      </c>
      <c r="JB19">
        <v>0</v>
      </c>
      <c r="JC19">
        <v>0</v>
      </c>
      <c r="JD19">
        <v>0</v>
      </c>
      <c r="JE19">
        <v>0</v>
      </c>
      <c r="JF19">
        <v>0.53</v>
      </c>
      <c r="JG19" t="s">
        <v>304</v>
      </c>
      <c r="JH19" s="14">
        <v>13.52</v>
      </c>
      <c r="JI19">
        <v>0</v>
      </c>
      <c r="JJ19">
        <v>0</v>
      </c>
      <c r="JK19" t="s">
        <v>474</v>
      </c>
      <c r="JL19" t="s">
        <v>304</v>
      </c>
      <c r="JM19" s="2">
        <v>46091</v>
      </c>
    </row>
    <row r="20" spans="1:273" x14ac:dyDescent="0.25">
      <c r="A20" t="s">
        <v>475</v>
      </c>
      <c r="B20" t="s">
        <v>476</v>
      </c>
      <c r="C20" t="s">
        <v>477</v>
      </c>
      <c r="D20" t="s">
        <v>478</v>
      </c>
      <c r="E20">
        <v>69020</v>
      </c>
      <c r="F20" t="s">
        <v>479</v>
      </c>
      <c r="G20" t="s">
        <v>480</v>
      </c>
      <c r="H20" t="s">
        <v>272</v>
      </c>
      <c r="I20">
        <v>261</v>
      </c>
      <c r="J20">
        <v>261</v>
      </c>
      <c r="K20">
        <v>0</v>
      </c>
      <c r="L20">
        <v>0</v>
      </c>
      <c r="M20">
        <v>1893</v>
      </c>
      <c r="N20">
        <v>2025</v>
      </c>
      <c r="O20" t="s">
        <v>280</v>
      </c>
      <c r="Q20" t="s">
        <v>274</v>
      </c>
      <c r="R20" t="s">
        <v>275</v>
      </c>
      <c r="S20" t="s">
        <v>276</v>
      </c>
      <c r="T20" t="s">
        <v>280</v>
      </c>
      <c r="U20" t="s">
        <v>277</v>
      </c>
      <c r="W20">
        <v>1</v>
      </c>
      <c r="X20" t="s">
        <v>273</v>
      </c>
      <c r="Y20" t="s">
        <v>280</v>
      </c>
      <c r="AG20" s="1">
        <v>3292</v>
      </c>
      <c r="AH20" s="1">
        <v>0</v>
      </c>
      <c r="AI20">
        <v>0</v>
      </c>
      <c r="AJ20">
        <v>0</v>
      </c>
      <c r="AK20" s="2">
        <v>45566</v>
      </c>
      <c r="AL20" s="2">
        <v>45930</v>
      </c>
      <c r="AM20" s="10">
        <v>13177</v>
      </c>
      <c r="AO20" s="10"/>
      <c r="AQ20" s="10"/>
      <c r="AS20" s="10"/>
      <c r="AT20" s="10">
        <v>13177</v>
      </c>
      <c r="AU20" s="10">
        <v>200</v>
      </c>
      <c r="AV20" s="10">
        <v>0</v>
      </c>
      <c r="AW20" s="10">
        <v>0</v>
      </c>
      <c r="AX20" s="10">
        <v>0</v>
      </c>
      <c r="AY20" s="10">
        <v>0</v>
      </c>
      <c r="AZ20" s="10">
        <v>200</v>
      </c>
      <c r="BB20" s="10">
        <v>0</v>
      </c>
      <c r="BC20" s="10">
        <v>0</v>
      </c>
      <c r="BD20" s="10">
        <v>0</v>
      </c>
      <c r="BE20" s="10">
        <v>0</v>
      </c>
      <c r="BF20" t="s">
        <v>278</v>
      </c>
      <c r="BG20" s="10">
        <v>0</v>
      </c>
      <c r="BH20" s="10">
        <v>0</v>
      </c>
      <c r="BI20" s="10">
        <v>13377</v>
      </c>
      <c r="BJ20" s="10">
        <v>56823</v>
      </c>
      <c r="BK20" s="10">
        <v>0</v>
      </c>
      <c r="BL20" s="10">
        <v>0</v>
      </c>
      <c r="BM20" s="10">
        <v>0</v>
      </c>
      <c r="BN20" s="10">
        <v>56823</v>
      </c>
      <c r="BO20" t="s">
        <v>280</v>
      </c>
      <c r="BQ20" s="10"/>
      <c r="BR20" s="10"/>
      <c r="BS20">
        <v>0</v>
      </c>
      <c r="BT20" s="10">
        <v>188</v>
      </c>
      <c r="BU20" s="10">
        <v>16</v>
      </c>
      <c r="BV20" s="10">
        <v>204</v>
      </c>
      <c r="BW20" t="s">
        <v>280</v>
      </c>
      <c r="BX20" t="s">
        <v>280</v>
      </c>
      <c r="BY20" t="s">
        <v>280</v>
      </c>
      <c r="BZ20" t="s">
        <v>280</v>
      </c>
      <c r="CA20" t="s">
        <v>280</v>
      </c>
      <c r="CB20" t="s">
        <v>280</v>
      </c>
      <c r="CC20" t="s">
        <v>280</v>
      </c>
      <c r="CD20" t="s">
        <v>273</v>
      </c>
      <c r="CE20" t="s">
        <v>273</v>
      </c>
      <c r="CF20" t="s">
        <v>273</v>
      </c>
      <c r="CH20" s="10">
        <v>234</v>
      </c>
      <c r="CI20" s="10">
        <v>500</v>
      </c>
      <c r="CJ20" s="10">
        <v>0</v>
      </c>
      <c r="CK20" s="10">
        <v>734</v>
      </c>
      <c r="CL20" s="10">
        <v>0</v>
      </c>
      <c r="CM20" s="10">
        <v>0</v>
      </c>
      <c r="CN20" s="10">
        <v>609</v>
      </c>
      <c r="CO20" s="10">
        <v>0</v>
      </c>
      <c r="CP20" s="10">
        <v>10031</v>
      </c>
      <c r="CQ20" s="10">
        <v>10640</v>
      </c>
      <c r="CR20" s="10">
        <v>11578</v>
      </c>
      <c r="CS20" s="10">
        <v>56823</v>
      </c>
      <c r="CT20" s="1">
        <v>5982</v>
      </c>
      <c r="CU20">
        <v>0</v>
      </c>
      <c r="CV20" s="1">
        <v>1600</v>
      </c>
      <c r="CW20" s="1">
        <v>4382</v>
      </c>
      <c r="CX20">
        <v>26</v>
      </c>
      <c r="CY20">
        <v>0</v>
      </c>
      <c r="CZ20">
        <v>26</v>
      </c>
      <c r="DA20">
        <v>0</v>
      </c>
      <c r="DB20">
        <v>200</v>
      </c>
      <c r="DC20">
        <v>0</v>
      </c>
      <c r="DD20">
        <v>0</v>
      </c>
      <c r="DE20">
        <v>200</v>
      </c>
      <c r="DF20">
        <v>9</v>
      </c>
      <c r="DG20">
        <v>3</v>
      </c>
      <c r="DH20">
        <v>7</v>
      </c>
      <c r="DI20">
        <v>5</v>
      </c>
      <c r="DJ20" t="s">
        <v>481</v>
      </c>
      <c r="DK20">
        <v>10</v>
      </c>
      <c r="DL20">
        <v>0</v>
      </c>
      <c r="DM20">
        <v>0</v>
      </c>
      <c r="DN20">
        <v>10</v>
      </c>
      <c r="DO20" s="1">
        <v>6218</v>
      </c>
      <c r="DP20">
        <v>0</v>
      </c>
      <c r="DQ20" s="1">
        <v>1626</v>
      </c>
      <c r="DR20" s="1">
        <v>4592</v>
      </c>
      <c r="DS20" t="s">
        <v>482</v>
      </c>
      <c r="DT20">
        <v>0</v>
      </c>
      <c r="DU20" t="s">
        <v>280</v>
      </c>
      <c r="DV20" t="s">
        <v>273</v>
      </c>
      <c r="DW20" t="s">
        <v>280</v>
      </c>
      <c r="DX20" t="s">
        <v>280</v>
      </c>
      <c r="DY20" t="s">
        <v>280</v>
      </c>
      <c r="DZ20" t="s">
        <v>273</v>
      </c>
      <c r="EA20" t="s">
        <v>280</v>
      </c>
      <c r="EB20" t="s">
        <v>273</v>
      </c>
      <c r="EC20" t="s">
        <v>280</v>
      </c>
      <c r="ED20" t="s">
        <v>280</v>
      </c>
      <c r="EE20" t="s">
        <v>280</v>
      </c>
      <c r="EF20" t="s">
        <v>280</v>
      </c>
      <c r="EG20">
        <v>100</v>
      </c>
      <c r="EH20">
        <v>0</v>
      </c>
      <c r="EI20" t="s">
        <v>281</v>
      </c>
      <c r="EJ20">
        <v>0</v>
      </c>
      <c r="EK20" t="s">
        <v>281</v>
      </c>
      <c r="EL20">
        <v>0</v>
      </c>
      <c r="EM20" t="s">
        <v>281</v>
      </c>
      <c r="EN20">
        <v>0</v>
      </c>
      <c r="EO20">
        <v>0</v>
      </c>
      <c r="EP20">
        <v>0</v>
      </c>
      <c r="EQ20">
        <v>0</v>
      </c>
      <c r="ER20">
        <v>74</v>
      </c>
      <c r="ES20">
        <v>11</v>
      </c>
      <c r="ET20">
        <v>85</v>
      </c>
      <c r="EU20">
        <v>4</v>
      </c>
      <c r="EV20">
        <v>0</v>
      </c>
      <c r="EW20">
        <v>4</v>
      </c>
      <c r="EX20">
        <v>111</v>
      </c>
      <c r="EY20">
        <v>14</v>
      </c>
      <c r="EZ20">
        <v>125</v>
      </c>
      <c r="FA20">
        <v>0</v>
      </c>
      <c r="FB20">
        <v>0</v>
      </c>
      <c r="FC20">
        <v>0</v>
      </c>
      <c r="FD20">
        <v>214</v>
      </c>
      <c r="FE20">
        <v>189</v>
      </c>
      <c r="FF20">
        <v>25</v>
      </c>
      <c r="FG20">
        <v>214</v>
      </c>
      <c r="FH20">
        <v>0</v>
      </c>
      <c r="FI20">
        <v>0</v>
      </c>
      <c r="FJ20" t="s">
        <v>273</v>
      </c>
      <c r="FK20" t="s">
        <v>362</v>
      </c>
      <c r="FV20" t="s">
        <v>280</v>
      </c>
      <c r="FW20" t="s">
        <v>280</v>
      </c>
      <c r="FX20" t="s">
        <v>273</v>
      </c>
      <c r="FY20" t="s">
        <v>280</v>
      </c>
      <c r="FZ20" t="s">
        <v>280</v>
      </c>
      <c r="GA20" t="s">
        <v>280</v>
      </c>
      <c r="GB20">
        <v>0</v>
      </c>
      <c r="GC20" s="12" t="s">
        <v>280</v>
      </c>
      <c r="GE20">
        <v>0</v>
      </c>
      <c r="GF20">
        <v>0</v>
      </c>
      <c r="GG20">
        <v>0</v>
      </c>
      <c r="GH20">
        <v>0</v>
      </c>
      <c r="GI20">
        <v>0</v>
      </c>
      <c r="GJ20">
        <v>1</v>
      </c>
      <c r="GK20">
        <v>1</v>
      </c>
      <c r="GL20">
        <v>0</v>
      </c>
      <c r="GM20">
        <v>1</v>
      </c>
      <c r="GN20">
        <v>0</v>
      </c>
      <c r="GO20">
        <v>1</v>
      </c>
      <c r="GP20">
        <v>0</v>
      </c>
      <c r="GQ20">
        <v>0</v>
      </c>
      <c r="GR20">
        <v>0</v>
      </c>
      <c r="GS20">
        <v>0</v>
      </c>
      <c r="GT20">
        <v>0</v>
      </c>
      <c r="GU20">
        <v>19</v>
      </c>
      <c r="GV20">
        <v>19</v>
      </c>
      <c r="GW20">
        <v>0</v>
      </c>
      <c r="GX20">
        <v>19</v>
      </c>
      <c r="GY20">
        <v>0</v>
      </c>
      <c r="GZ20">
        <v>19</v>
      </c>
      <c r="HA20">
        <v>0</v>
      </c>
      <c r="HB20">
        <v>0</v>
      </c>
      <c r="HC20">
        <v>0</v>
      </c>
      <c r="HD20">
        <v>0</v>
      </c>
      <c r="HE20">
        <v>0</v>
      </c>
      <c r="HF20">
        <v>0</v>
      </c>
      <c r="HG20">
        <v>0</v>
      </c>
      <c r="HH20">
        <v>0</v>
      </c>
      <c r="HI20" t="s">
        <v>280</v>
      </c>
      <c r="HK20" t="s">
        <v>280</v>
      </c>
      <c r="HM20" t="s">
        <v>280</v>
      </c>
      <c r="HO20" t="s">
        <v>297</v>
      </c>
      <c r="HP20" t="s">
        <v>273</v>
      </c>
      <c r="HQ20">
        <v>0</v>
      </c>
      <c r="HR20" t="s">
        <v>297</v>
      </c>
      <c r="HS20" t="s">
        <v>483</v>
      </c>
      <c r="HT20" t="s">
        <v>299</v>
      </c>
      <c r="HU20" t="s">
        <v>273</v>
      </c>
      <c r="HV20" t="s">
        <v>278</v>
      </c>
      <c r="HX20" t="s">
        <v>366</v>
      </c>
      <c r="HZ20">
        <v>47</v>
      </c>
      <c r="IA20">
        <v>49</v>
      </c>
      <c r="IB20" t="s">
        <v>280</v>
      </c>
      <c r="IC20" t="s">
        <v>280</v>
      </c>
      <c r="ID20" t="s">
        <v>280</v>
      </c>
      <c r="IE20" t="s">
        <v>280</v>
      </c>
      <c r="IF20" t="s">
        <v>280</v>
      </c>
      <c r="IG20" t="s">
        <v>280</v>
      </c>
      <c r="IH20" t="s">
        <v>280</v>
      </c>
      <c r="II20" t="s">
        <v>273</v>
      </c>
      <c r="IJ20" t="s">
        <v>280</v>
      </c>
      <c r="IK20" t="s">
        <v>280</v>
      </c>
      <c r="IL20" t="s">
        <v>280</v>
      </c>
      <c r="IM20" t="s">
        <v>280</v>
      </c>
      <c r="IN20" t="s">
        <v>280</v>
      </c>
      <c r="IO20" t="s">
        <v>280</v>
      </c>
      <c r="IP20" t="s">
        <v>280</v>
      </c>
      <c r="IQ20" t="s">
        <v>280</v>
      </c>
      <c r="IR20" t="s">
        <v>280</v>
      </c>
      <c r="IS20" t="s">
        <v>280</v>
      </c>
      <c r="IU20" t="s">
        <v>280</v>
      </c>
      <c r="IW20">
        <v>0</v>
      </c>
      <c r="IX20">
        <v>0</v>
      </c>
      <c r="IY20">
        <v>0</v>
      </c>
      <c r="IZ20">
        <v>0</v>
      </c>
      <c r="JA20">
        <v>0</v>
      </c>
      <c r="JB20">
        <v>0</v>
      </c>
      <c r="JC20">
        <v>1</v>
      </c>
      <c r="JD20">
        <v>20</v>
      </c>
      <c r="JE20">
        <v>0.5</v>
      </c>
      <c r="JF20">
        <v>0.5</v>
      </c>
      <c r="JG20" t="s">
        <v>304</v>
      </c>
      <c r="JH20" s="14">
        <v>15</v>
      </c>
      <c r="JI20">
        <v>6</v>
      </c>
      <c r="JJ20">
        <v>15</v>
      </c>
      <c r="JK20" t="s">
        <v>484</v>
      </c>
      <c r="JL20" t="s">
        <v>304</v>
      </c>
      <c r="JM20" s="2">
        <v>46093</v>
      </c>
    </row>
    <row r="21" spans="1:273" x14ac:dyDescent="0.25">
      <c r="A21" t="s">
        <v>485</v>
      </c>
      <c r="B21" t="s">
        <v>486</v>
      </c>
      <c r="C21" t="s">
        <v>487</v>
      </c>
      <c r="D21" t="s">
        <v>488</v>
      </c>
      <c r="E21">
        <v>68714</v>
      </c>
      <c r="F21" t="s">
        <v>489</v>
      </c>
      <c r="G21" t="s">
        <v>490</v>
      </c>
      <c r="H21" t="s">
        <v>272</v>
      </c>
      <c r="I21">
        <v>526</v>
      </c>
      <c r="J21" s="1">
        <v>1241</v>
      </c>
      <c r="K21">
        <v>0</v>
      </c>
      <c r="L21">
        <v>0</v>
      </c>
      <c r="M21">
        <v>1969</v>
      </c>
      <c r="N21">
        <v>2023</v>
      </c>
      <c r="O21" t="s">
        <v>280</v>
      </c>
      <c r="Q21" t="s">
        <v>388</v>
      </c>
      <c r="R21" t="s">
        <v>275</v>
      </c>
      <c r="S21" t="s">
        <v>389</v>
      </c>
      <c r="T21" t="s">
        <v>273</v>
      </c>
      <c r="U21" t="s">
        <v>277</v>
      </c>
      <c r="W21">
        <v>1</v>
      </c>
      <c r="X21" t="s">
        <v>273</v>
      </c>
      <c r="Y21" t="s">
        <v>273</v>
      </c>
      <c r="Z21">
        <v>29</v>
      </c>
      <c r="AA21" t="s">
        <v>280</v>
      </c>
      <c r="AE21" t="s">
        <v>273</v>
      </c>
      <c r="AG21" s="1">
        <v>3349</v>
      </c>
      <c r="AH21" s="1">
        <v>2074</v>
      </c>
      <c r="AI21">
        <v>51</v>
      </c>
      <c r="AJ21" s="1">
        <v>2074</v>
      </c>
      <c r="AK21" s="2">
        <v>45474</v>
      </c>
      <c r="AL21" s="2">
        <v>45838</v>
      </c>
      <c r="AM21" s="10">
        <v>0</v>
      </c>
      <c r="AO21" s="10"/>
      <c r="AP21" t="s">
        <v>491</v>
      </c>
      <c r="AQ21" s="10">
        <v>146953</v>
      </c>
      <c r="AS21" s="10"/>
      <c r="AT21" s="10">
        <v>146953</v>
      </c>
      <c r="AU21" s="10">
        <v>952</v>
      </c>
      <c r="AV21" s="10">
        <v>0</v>
      </c>
      <c r="AW21" s="10">
        <v>0</v>
      </c>
      <c r="AX21" s="10">
        <v>0</v>
      </c>
      <c r="AY21" s="10">
        <v>0</v>
      </c>
      <c r="AZ21" s="10">
        <v>952</v>
      </c>
      <c r="BB21" s="10">
        <v>0</v>
      </c>
      <c r="BC21" s="10">
        <v>0</v>
      </c>
      <c r="BD21" s="10">
        <v>0</v>
      </c>
      <c r="BE21" s="10">
        <v>400</v>
      </c>
      <c r="BF21" t="s">
        <v>492</v>
      </c>
      <c r="BG21" s="10">
        <v>2693</v>
      </c>
      <c r="BH21" s="10">
        <v>3093</v>
      </c>
      <c r="BI21" s="10">
        <v>150998</v>
      </c>
      <c r="BJ21" s="10">
        <v>10073</v>
      </c>
      <c r="BK21" s="10">
        <v>0</v>
      </c>
      <c r="BL21" s="10">
        <v>0</v>
      </c>
      <c r="BM21" s="10">
        <v>0</v>
      </c>
      <c r="BN21" s="10">
        <v>10073</v>
      </c>
      <c r="BO21" t="s">
        <v>280</v>
      </c>
      <c r="BQ21" s="10"/>
      <c r="BR21" s="10"/>
      <c r="BS21">
        <v>0</v>
      </c>
      <c r="BT21" s="10">
        <v>67115</v>
      </c>
      <c r="BU21" s="10">
        <v>39264</v>
      </c>
      <c r="BV21" s="10">
        <v>106379</v>
      </c>
      <c r="BW21" t="s">
        <v>273</v>
      </c>
      <c r="BX21" t="s">
        <v>273</v>
      </c>
      <c r="BY21" t="s">
        <v>273</v>
      </c>
      <c r="BZ21" t="s">
        <v>273</v>
      </c>
      <c r="CA21" t="s">
        <v>273</v>
      </c>
      <c r="CB21" t="s">
        <v>273</v>
      </c>
      <c r="CC21" t="s">
        <v>280</v>
      </c>
      <c r="CD21" t="s">
        <v>273</v>
      </c>
      <c r="CE21" t="s">
        <v>273</v>
      </c>
      <c r="CF21" t="s">
        <v>273</v>
      </c>
      <c r="CH21" s="10">
        <v>8450</v>
      </c>
      <c r="CI21" s="10">
        <v>1500</v>
      </c>
      <c r="CJ21" s="10">
        <v>220</v>
      </c>
      <c r="CK21" s="10">
        <v>10170</v>
      </c>
      <c r="CL21" s="10">
        <v>4459</v>
      </c>
      <c r="CM21" s="10">
        <v>1540</v>
      </c>
      <c r="CN21" s="10">
        <v>0</v>
      </c>
      <c r="CO21" s="10">
        <v>918</v>
      </c>
      <c r="CP21" s="10">
        <v>15747</v>
      </c>
      <c r="CQ21" s="10">
        <v>22664</v>
      </c>
      <c r="CR21" s="10">
        <v>139213</v>
      </c>
      <c r="CS21" s="10">
        <v>0</v>
      </c>
      <c r="CT21" s="1">
        <v>11943</v>
      </c>
      <c r="CU21">
        <v>533</v>
      </c>
      <c r="CV21">
        <v>78</v>
      </c>
      <c r="CW21" s="1">
        <v>12398</v>
      </c>
      <c r="CX21">
        <v>901</v>
      </c>
      <c r="CY21">
        <v>0</v>
      </c>
      <c r="CZ21">
        <v>0</v>
      </c>
      <c r="DA21">
        <v>901</v>
      </c>
      <c r="DB21">
        <v>629</v>
      </c>
      <c r="DC21">
        <v>10</v>
      </c>
      <c r="DD21">
        <v>0</v>
      </c>
      <c r="DE21">
        <v>639</v>
      </c>
      <c r="DF21">
        <v>8</v>
      </c>
      <c r="DG21">
        <v>0</v>
      </c>
      <c r="DH21">
        <v>0</v>
      </c>
      <c r="DI21">
        <v>8</v>
      </c>
      <c r="DJ21" t="s">
        <v>493</v>
      </c>
      <c r="DK21">
        <v>310</v>
      </c>
      <c r="DL21">
        <v>2</v>
      </c>
      <c r="DM21">
        <v>8</v>
      </c>
      <c r="DN21">
        <v>304</v>
      </c>
      <c r="DO21" s="1">
        <v>13783</v>
      </c>
      <c r="DP21">
        <v>545</v>
      </c>
      <c r="DQ21">
        <v>86</v>
      </c>
      <c r="DR21" s="1">
        <v>14242</v>
      </c>
      <c r="DS21" t="s">
        <v>494</v>
      </c>
      <c r="DT21">
        <v>36</v>
      </c>
      <c r="DU21" t="s">
        <v>280</v>
      </c>
      <c r="DV21" t="s">
        <v>273</v>
      </c>
      <c r="DW21" t="s">
        <v>280</v>
      </c>
      <c r="DX21" t="s">
        <v>280</v>
      </c>
      <c r="DY21" t="s">
        <v>280</v>
      </c>
      <c r="DZ21" t="s">
        <v>273</v>
      </c>
      <c r="EA21" t="s">
        <v>280</v>
      </c>
      <c r="EB21" t="s">
        <v>273</v>
      </c>
      <c r="EC21" t="s">
        <v>280</v>
      </c>
      <c r="ED21" t="s">
        <v>280</v>
      </c>
      <c r="EE21" t="s">
        <v>280</v>
      </c>
      <c r="EF21" t="s">
        <v>280</v>
      </c>
      <c r="EG21" s="1">
        <v>1176</v>
      </c>
      <c r="EH21" s="1">
        <v>2300</v>
      </c>
      <c r="EI21" t="s">
        <v>285</v>
      </c>
      <c r="EJ21" s="1">
        <v>1040</v>
      </c>
      <c r="EK21" t="s">
        <v>285</v>
      </c>
      <c r="EL21">
        <v>271</v>
      </c>
      <c r="EM21" t="s">
        <v>281</v>
      </c>
      <c r="EN21" s="1">
        <v>1656</v>
      </c>
      <c r="EO21" s="1">
        <v>1897</v>
      </c>
      <c r="EP21">
        <v>371</v>
      </c>
      <c r="EQ21" s="1">
        <v>3924</v>
      </c>
      <c r="ER21" s="1">
        <v>1484</v>
      </c>
      <c r="ES21">
        <v>241</v>
      </c>
      <c r="ET21" s="1">
        <v>1725</v>
      </c>
      <c r="EU21">
        <v>273</v>
      </c>
      <c r="EV21">
        <v>2</v>
      </c>
      <c r="EW21">
        <v>275</v>
      </c>
      <c r="EX21" s="1">
        <v>2589</v>
      </c>
      <c r="EY21">
        <v>214</v>
      </c>
      <c r="EZ21" s="1">
        <v>2803</v>
      </c>
      <c r="FA21">
        <v>0</v>
      </c>
      <c r="FB21">
        <v>0</v>
      </c>
      <c r="FC21">
        <v>0</v>
      </c>
      <c r="FD21" s="1">
        <v>4803</v>
      </c>
      <c r="FE21" s="1">
        <v>6002</v>
      </c>
      <c r="FF21" s="1">
        <v>2354</v>
      </c>
      <c r="FG21" s="1">
        <v>8727</v>
      </c>
      <c r="FH21">
        <v>0</v>
      </c>
      <c r="FI21">
        <v>142</v>
      </c>
      <c r="FJ21" t="s">
        <v>273</v>
      </c>
      <c r="FK21" t="s">
        <v>362</v>
      </c>
      <c r="FV21" t="s">
        <v>280</v>
      </c>
      <c r="FW21" t="s">
        <v>280</v>
      </c>
      <c r="FX21" t="s">
        <v>273</v>
      </c>
      <c r="FY21" t="s">
        <v>280</v>
      </c>
      <c r="FZ21" t="s">
        <v>280</v>
      </c>
      <c r="GA21" t="s">
        <v>280</v>
      </c>
      <c r="GB21">
        <v>5</v>
      </c>
      <c r="GC21" s="12"/>
      <c r="GE21">
        <v>7</v>
      </c>
      <c r="GF21">
        <v>27</v>
      </c>
      <c r="GG21">
        <v>34</v>
      </c>
      <c r="GH21">
        <v>1</v>
      </c>
      <c r="GI21">
        <v>7</v>
      </c>
      <c r="GJ21">
        <v>7</v>
      </c>
      <c r="GK21">
        <v>49</v>
      </c>
      <c r="GL21">
        <v>45</v>
      </c>
      <c r="GM21">
        <v>4</v>
      </c>
      <c r="GN21">
        <v>0</v>
      </c>
      <c r="GO21">
        <v>49</v>
      </c>
      <c r="GP21">
        <v>82</v>
      </c>
      <c r="GQ21">
        <v>464</v>
      </c>
      <c r="GR21">
        <v>546</v>
      </c>
      <c r="GS21">
        <v>3</v>
      </c>
      <c r="GT21">
        <v>73</v>
      </c>
      <c r="GU21">
        <v>319</v>
      </c>
      <c r="GV21">
        <v>941</v>
      </c>
      <c r="GW21">
        <v>746</v>
      </c>
      <c r="GX21">
        <v>195</v>
      </c>
      <c r="GY21">
        <v>0</v>
      </c>
      <c r="GZ21">
        <v>941</v>
      </c>
      <c r="HA21">
        <v>0</v>
      </c>
      <c r="HB21">
        <v>0</v>
      </c>
      <c r="HC21">
        <v>279</v>
      </c>
      <c r="HD21">
        <v>0</v>
      </c>
      <c r="HE21">
        <v>0</v>
      </c>
      <c r="HF21">
        <v>0</v>
      </c>
      <c r="HG21">
        <v>18</v>
      </c>
      <c r="HH21">
        <v>0</v>
      </c>
      <c r="HI21" t="s">
        <v>273</v>
      </c>
      <c r="HJ21">
        <v>45</v>
      </c>
      <c r="HK21" t="s">
        <v>273</v>
      </c>
      <c r="HL21">
        <v>3</v>
      </c>
      <c r="HM21" t="s">
        <v>280</v>
      </c>
      <c r="HO21" t="s">
        <v>495</v>
      </c>
      <c r="HP21" t="s">
        <v>273</v>
      </c>
      <c r="HQ21">
        <v>4</v>
      </c>
      <c r="HR21" t="s">
        <v>443</v>
      </c>
      <c r="HS21" t="s">
        <v>496</v>
      </c>
      <c r="HT21" t="s">
        <v>299</v>
      </c>
      <c r="HU21" t="s">
        <v>273</v>
      </c>
      <c r="HV21" s="1">
        <v>1077</v>
      </c>
      <c r="HW21" t="s">
        <v>285</v>
      </c>
      <c r="HX21" t="s">
        <v>393</v>
      </c>
      <c r="HY21" t="s">
        <v>300</v>
      </c>
      <c r="HZ21">
        <v>84</v>
      </c>
      <c r="IA21">
        <v>79</v>
      </c>
      <c r="IB21" t="s">
        <v>273</v>
      </c>
      <c r="IC21" t="s">
        <v>280</v>
      </c>
      <c r="ID21" t="s">
        <v>280</v>
      </c>
      <c r="IE21" t="s">
        <v>280</v>
      </c>
      <c r="IF21" t="s">
        <v>273</v>
      </c>
      <c r="IG21" t="s">
        <v>280</v>
      </c>
      <c r="IH21" t="s">
        <v>273</v>
      </c>
      <c r="II21" t="s">
        <v>273</v>
      </c>
      <c r="IJ21" t="s">
        <v>273</v>
      </c>
      <c r="IK21" t="s">
        <v>280</v>
      </c>
      <c r="IL21" t="s">
        <v>280</v>
      </c>
      <c r="IM21" t="s">
        <v>280</v>
      </c>
      <c r="IN21" t="s">
        <v>273</v>
      </c>
      <c r="IO21" t="s">
        <v>273</v>
      </c>
      <c r="IP21" t="s">
        <v>273</v>
      </c>
      <c r="IQ21" t="s">
        <v>280</v>
      </c>
      <c r="IR21" t="s">
        <v>280</v>
      </c>
      <c r="IS21" t="s">
        <v>280</v>
      </c>
      <c r="IT21" t="s">
        <v>497</v>
      </c>
      <c r="IU21" t="s">
        <v>280</v>
      </c>
      <c r="IW21">
        <v>2</v>
      </c>
      <c r="IX21">
        <v>60</v>
      </c>
      <c r="IY21">
        <v>1.5</v>
      </c>
      <c r="IZ21">
        <v>0</v>
      </c>
      <c r="JA21">
        <v>0</v>
      </c>
      <c r="JB21">
        <v>0</v>
      </c>
      <c r="JC21">
        <v>8</v>
      </c>
      <c r="JD21">
        <v>4</v>
      </c>
      <c r="JE21">
        <v>0.1</v>
      </c>
      <c r="JF21">
        <v>1.6</v>
      </c>
      <c r="JG21" t="s">
        <v>304</v>
      </c>
      <c r="JH21" s="14">
        <v>20.75</v>
      </c>
      <c r="JI21">
        <v>2</v>
      </c>
      <c r="JJ21">
        <v>1</v>
      </c>
      <c r="JK21" t="s">
        <v>498</v>
      </c>
      <c r="JL21" t="s">
        <v>304</v>
      </c>
      <c r="JM21" s="2">
        <v>46099</v>
      </c>
    </row>
    <row r="22" spans="1:273" x14ac:dyDescent="0.25">
      <c r="A22" t="s">
        <v>499</v>
      </c>
      <c r="B22" t="s">
        <v>500</v>
      </c>
      <c r="C22" t="s">
        <v>501</v>
      </c>
      <c r="D22" t="s">
        <v>502</v>
      </c>
      <c r="E22">
        <v>68715</v>
      </c>
      <c r="F22" t="s">
        <v>503</v>
      </c>
      <c r="G22" t="s">
        <v>504</v>
      </c>
      <c r="H22" t="s">
        <v>310</v>
      </c>
      <c r="I22" s="1">
        <v>1178</v>
      </c>
      <c r="J22" s="1">
        <v>1178</v>
      </c>
      <c r="K22">
        <v>0</v>
      </c>
      <c r="L22">
        <v>0</v>
      </c>
      <c r="M22">
        <v>2010</v>
      </c>
      <c r="O22" t="s">
        <v>280</v>
      </c>
      <c r="Q22" t="s">
        <v>274</v>
      </c>
      <c r="R22" t="s">
        <v>275</v>
      </c>
      <c r="S22" t="s">
        <v>276</v>
      </c>
      <c r="T22" t="s">
        <v>273</v>
      </c>
      <c r="U22" t="s">
        <v>277</v>
      </c>
      <c r="W22">
        <v>1</v>
      </c>
      <c r="X22" t="s">
        <v>273</v>
      </c>
      <c r="Y22" t="s">
        <v>273</v>
      </c>
      <c r="Z22">
        <v>85</v>
      </c>
      <c r="AA22" t="s">
        <v>273</v>
      </c>
      <c r="AF22" t="s">
        <v>505</v>
      </c>
      <c r="AG22" s="1">
        <v>5100</v>
      </c>
      <c r="AH22" s="1">
        <v>2228</v>
      </c>
      <c r="AI22">
        <v>52</v>
      </c>
      <c r="AJ22" s="1">
        <v>2228</v>
      </c>
      <c r="AK22" s="2">
        <v>45566</v>
      </c>
      <c r="AL22" s="2">
        <v>45930</v>
      </c>
      <c r="AM22" s="10">
        <v>145615</v>
      </c>
      <c r="AO22" s="10"/>
      <c r="AP22" t="s">
        <v>506</v>
      </c>
      <c r="AQ22" s="10">
        <v>9385</v>
      </c>
      <c r="AS22" s="10"/>
      <c r="AT22" s="10">
        <v>155000</v>
      </c>
      <c r="AU22" s="10">
        <v>1029</v>
      </c>
      <c r="AV22" s="10">
        <v>0</v>
      </c>
      <c r="AW22" s="10">
        <v>0</v>
      </c>
      <c r="AX22" s="10">
        <v>0</v>
      </c>
      <c r="AY22" s="10">
        <v>0</v>
      </c>
      <c r="AZ22" s="10">
        <v>1029</v>
      </c>
      <c r="BB22" s="10">
        <v>0</v>
      </c>
      <c r="BC22" s="10">
        <v>0</v>
      </c>
      <c r="BD22" s="10">
        <v>0</v>
      </c>
      <c r="BE22" s="10">
        <v>600</v>
      </c>
      <c r="BF22" t="s">
        <v>507</v>
      </c>
      <c r="BG22" s="10">
        <v>2934</v>
      </c>
      <c r="BH22" s="10">
        <v>3534</v>
      </c>
      <c r="BI22" s="10">
        <v>159563</v>
      </c>
      <c r="BJ22" s="10">
        <v>0</v>
      </c>
      <c r="BK22" s="10">
        <v>0</v>
      </c>
      <c r="BL22" s="10">
        <v>0</v>
      </c>
      <c r="BM22" s="10">
        <v>0</v>
      </c>
      <c r="BN22" s="10">
        <v>0</v>
      </c>
      <c r="BO22" t="s">
        <v>280</v>
      </c>
      <c r="BQ22" s="10"/>
      <c r="BR22" s="10"/>
      <c r="BS22">
        <v>20</v>
      </c>
      <c r="BT22" s="10">
        <v>101114</v>
      </c>
      <c r="BU22" s="10">
        <v>9745</v>
      </c>
      <c r="BV22" s="10">
        <v>110859</v>
      </c>
      <c r="BW22" t="s">
        <v>273</v>
      </c>
      <c r="BX22" t="s">
        <v>273</v>
      </c>
      <c r="BY22" t="s">
        <v>273</v>
      </c>
      <c r="BZ22" t="s">
        <v>273</v>
      </c>
      <c r="CA22" t="s">
        <v>273</v>
      </c>
      <c r="CB22" t="s">
        <v>273</v>
      </c>
      <c r="CC22" t="s">
        <v>273</v>
      </c>
      <c r="CD22" t="s">
        <v>273</v>
      </c>
      <c r="CE22" t="s">
        <v>273</v>
      </c>
      <c r="CF22" t="s">
        <v>273</v>
      </c>
      <c r="CH22" s="10">
        <v>11265</v>
      </c>
      <c r="CI22" s="10">
        <v>500</v>
      </c>
      <c r="CJ22" s="10">
        <v>1763</v>
      </c>
      <c r="CK22" s="10">
        <v>13528</v>
      </c>
      <c r="CL22" s="10">
        <v>0</v>
      </c>
      <c r="CM22" s="10">
        <v>1329</v>
      </c>
      <c r="CN22" s="10">
        <v>564</v>
      </c>
      <c r="CO22" s="10">
        <v>697</v>
      </c>
      <c r="CP22" s="10">
        <v>25368</v>
      </c>
      <c r="CQ22" s="10">
        <v>27958</v>
      </c>
      <c r="CR22" s="10">
        <v>152345</v>
      </c>
      <c r="CS22" s="10">
        <v>0</v>
      </c>
      <c r="CT22" s="1">
        <v>18187</v>
      </c>
      <c r="CU22" s="1">
        <v>1032</v>
      </c>
      <c r="CV22">
        <v>441</v>
      </c>
      <c r="CW22" s="1">
        <v>18778</v>
      </c>
      <c r="CX22">
        <v>589</v>
      </c>
      <c r="CY22">
        <v>40</v>
      </c>
      <c r="CZ22">
        <v>20</v>
      </c>
      <c r="DA22">
        <v>609</v>
      </c>
      <c r="DB22" s="1">
        <v>2047</v>
      </c>
      <c r="DC22">
        <v>48</v>
      </c>
      <c r="DD22">
        <v>11</v>
      </c>
      <c r="DE22" s="1">
        <v>2084</v>
      </c>
      <c r="DF22">
        <v>15</v>
      </c>
      <c r="DG22">
        <v>0</v>
      </c>
      <c r="DH22">
        <v>1</v>
      </c>
      <c r="DI22">
        <v>14</v>
      </c>
      <c r="DJ22" t="s">
        <v>508</v>
      </c>
      <c r="DK22">
        <v>350</v>
      </c>
      <c r="DL22">
        <v>34</v>
      </c>
      <c r="DM22">
        <v>2</v>
      </c>
      <c r="DN22">
        <v>382</v>
      </c>
      <c r="DO22" s="1">
        <v>21173</v>
      </c>
      <c r="DP22" s="1">
        <v>1154</v>
      </c>
      <c r="DQ22">
        <v>474</v>
      </c>
      <c r="DR22" s="1">
        <v>21853</v>
      </c>
      <c r="DS22" t="s">
        <v>297</v>
      </c>
      <c r="DT22">
        <v>0</v>
      </c>
      <c r="DU22" t="s">
        <v>280</v>
      </c>
      <c r="DV22" t="s">
        <v>273</v>
      </c>
      <c r="DW22" t="s">
        <v>280</v>
      </c>
      <c r="DX22" t="s">
        <v>280</v>
      </c>
      <c r="DY22" t="s">
        <v>280</v>
      </c>
      <c r="DZ22" t="s">
        <v>273</v>
      </c>
      <c r="EA22" t="s">
        <v>280</v>
      </c>
      <c r="EB22" t="s">
        <v>273</v>
      </c>
      <c r="EC22" t="s">
        <v>280</v>
      </c>
      <c r="ED22" t="s">
        <v>280</v>
      </c>
      <c r="EE22" t="s">
        <v>280</v>
      </c>
      <c r="EF22" t="s">
        <v>280</v>
      </c>
      <c r="EG22" s="1">
        <v>1347</v>
      </c>
      <c r="EH22" s="1">
        <v>12127</v>
      </c>
      <c r="EI22" t="s">
        <v>281</v>
      </c>
      <c r="EJ22">
        <v>264</v>
      </c>
      <c r="EK22" t="s">
        <v>281</v>
      </c>
      <c r="EL22" s="1">
        <v>1903</v>
      </c>
      <c r="EM22" t="s">
        <v>281</v>
      </c>
      <c r="EN22" s="1">
        <v>5498</v>
      </c>
      <c r="EO22" s="1">
        <v>11170</v>
      </c>
      <c r="EP22">
        <v>267</v>
      </c>
      <c r="EQ22" s="1">
        <v>16935</v>
      </c>
      <c r="ER22">
        <v>520</v>
      </c>
      <c r="ES22">
        <v>153</v>
      </c>
      <c r="ET22">
        <v>673</v>
      </c>
      <c r="EU22">
        <v>55</v>
      </c>
      <c r="EV22">
        <v>4</v>
      </c>
      <c r="EW22">
        <v>59</v>
      </c>
      <c r="EX22" s="1">
        <v>1629</v>
      </c>
      <c r="EY22">
        <v>347</v>
      </c>
      <c r="EZ22" s="1">
        <v>1976</v>
      </c>
      <c r="FA22">
        <v>0</v>
      </c>
      <c r="FB22">
        <v>0</v>
      </c>
      <c r="FC22">
        <v>0</v>
      </c>
      <c r="FD22" s="1">
        <v>2708</v>
      </c>
      <c r="FE22" s="1">
        <v>7702</v>
      </c>
      <c r="FF22" s="1">
        <v>11674</v>
      </c>
      <c r="FG22" s="1">
        <v>19643</v>
      </c>
      <c r="FH22">
        <v>0</v>
      </c>
      <c r="FI22">
        <v>55</v>
      </c>
      <c r="FJ22" t="s">
        <v>273</v>
      </c>
      <c r="FK22" t="s">
        <v>345</v>
      </c>
      <c r="FP22" t="s">
        <v>510</v>
      </c>
      <c r="FV22" t="s">
        <v>280</v>
      </c>
      <c r="FW22" t="s">
        <v>280</v>
      </c>
      <c r="FX22" t="s">
        <v>273</v>
      </c>
      <c r="FY22" t="s">
        <v>280</v>
      </c>
      <c r="FZ22" t="s">
        <v>280</v>
      </c>
      <c r="GA22" t="s">
        <v>280</v>
      </c>
      <c r="GB22">
        <v>1</v>
      </c>
      <c r="GC22" s="12"/>
      <c r="GE22">
        <v>12</v>
      </c>
      <c r="GF22">
        <v>26</v>
      </c>
      <c r="GG22">
        <v>38</v>
      </c>
      <c r="GH22">
        <v>4</v>
      </c>
      <c r="GI22">
        <v>22</v>
      </c>
      <c r="GJ22">
        <v>11</v>
      </c>
      <c r="GK22">
        <v>75</v>
      </c>
      <c r="GL22">
        <v>61</v>
      </c>
      <c r="GM22">
        <v>14</v>
      </c>
      <c r="GN22">
        <v>0</v>
      </c>
      <c r="GO22">
        <v>75</v>
      </c>
      <c r="GP22">
        <v>292</v>
      </c>
      <c r="GQ22">
        <v>459</v>
      </c>
      <c r="GR22">
        <v>751</v>
      </c>
      <c r="GS22">
        <v>15</v>
      </c>
      <c r="GT22">
        <v>96</v>
      </c>
      <c r="GU22">
        <v>873</v>
      </c>
      <c r="GV22" s="1">
        <v>1735</v>
      </c>
      <c r="GW22" s="1">
        <v>1352</v>
      </c>
      <c r="GX22">
        <v>383</v>
      </c>
      <c r="GY22">
        <v>0</v>
      </c>
      <c r="GZ22" s="1">
        <v>1735</v>
      </c>
      <c r="HA22">
        <v>0</v>
      </c>
      <c r="HB22">
        <v>0</v>
      </c>
      <c r="HC22">
        <v>4</v>
      </c>
      <c r="HD22">
        <v>0</v>
      </c>
      <c r="HE22">
        <v>0</v>
      </c>
      <c r="HF22">
        <v>0</v>
      </c>
      <c r="HG22">
        <v>7</v>
      </c>
      <c r="HH22">
        <v>0</v>
      </c>
      <c r="HI22" t="s">
        <v>273</v>
      </c>
      <c r="HJ22">
        <v>70</v>
      </c>
      <c r="HK22" t="s">
        <v>273</v>
      </c>
      <c r="HL22">
        <v>7</v>
      </c>
      <c r="HM22" t="s">
        <v>273</v>
      </c>
      <c r="HN22">
        <v>12</v>
      </c>
      <c r="HO22" t="s">
        <v>511</v>
      </c>
      <c r="HP22" t="s">
        <v>273</v>
      </c>
      <c r="HQ22">
        <v>10</v>
      </c>
      <c r="HR22" t="s">
        <v>512</v>
      </c>
      <c r="HS22" t="s">
        <v>513</v>
      </c>
      <c r="HT22" t="s">
        <v>284</v>
      </c>
      <c r="HU22" t="s">
        <v>273</v>
      </c>
      <c r="HV22">
        <v>367</v>
      </c>
      <c r="HW22" t="s">
        <v>281</v>
      </c>
      <c r="HX22" t="s">
        <v>286</v>
      </c>
      <c r="HY22" t="s">
        <v>300</v>
      </c>
      <c r="HZ22">
        <v>164</v>
      </c>
      <c r="IA22">
        <v>168</v>
      </c>
      <c r="IB22" t="s">
        <v>273</v>
      </c>
      <c r="IC22" t="s">
        <v>280</v>
      </c>
      <c r="ID22" t="s">
        <v>280</v>
      </c>
      <c r="IE22" t="s">
        <v>280</v>
      </c>
      <c r="IF22" t="s">
        <v>273</v>
      </c>
      <c r="IG22" t="s">
        <v>280</v>
      </c>
      <c r="IH22" t="s">
        <v>280</v>
      </c>
      <c r="II22" t="s">
        <v>273</v>
      </c>
      <c r="IJ22" t="s">
        <v>280</v>
      </c>
      <c r="IK22" t="s">
        <v>273</v>
      </c>
      <c r="IL22" t="s">
        <v>280</v>
      </c>
      <c r="IM22" t="s">
        <v>280</v>
      </c>
      <c r="IN22" t="s">
        <v>280</v>
      </c>
      <c r="IO22" t="s">
        <v>273</v>
      </c>
      <c r="IP22" t="s">
        <v>273</v>
      </c>
      <c r="IQ22" t="s">
        <v>280</v>
      </c>
      <c r="IR22" t="s">
        <v>280</v>
      </c>
      <c r="IS22" t="s">
        <v>280</v>
      </c>
      <c r="IT22" t="s">
        <v>514</v>
      </c>
      <c r="IU22" t="s">
        <v>273</v>
      </c>
      <c r="IV22">
        <v>1</v>
      </c>
      <c r="IW22">
        <v>4</v>
      </c>
      <c r="IX22">
        <v>85</v>
      </c>
      <c r="IY22">
        <v>2.13</v>
      </c>
      <c r="IZ22">
        <v>0</v>
      </c>
      <c r="JA22">
        <v>0</v>
      </c>
      <c r="JB22">
        <v>0</v>
      </c>
      <c r="JC22">
        <v>0</v>
      </c>
      <c r="JD22">
        <v>0</v>
      </c>
      <c r="JE22">
        <v>0</v>
      </c>
      <c r="JF22">
        <v>2.13</v>
      </c>
      <c r="JG22" t="s">
        <v>304</v>
      </c>
      <c r="JH22" s="14">
        <v>23.5</v>
      </c>
      <c r="JI22">
        <v>18</v>
      </c>
      <c r="JJ22">
        <v>1</v>
      </c>
      <c r="JK22" t="s">
        <v>515</v>
      </c>
      <c r="JL22" t="s">
        <v>304</v>
      </c>
      <c r="JM22" s="2">
        <v>46050</v>
      </c>
    </row>
    <row r="23" spans="1:273" x14ac:dyDescent="0.25">
      <c r="A23" t="s">
        <v>516</v>
      </c>
      <c r="B23" t="s">
        <v>517</v>
      </c>
      <c r="C23" t="s">
        <v>518</v>
      </c>
      <c r="D23" t="s">
        <v>519</v>
      </c>
      <c r="E23">
        <v>69334</v>
      </c>
      <c r="F23" t="s">
        <v>520</v>
      </c>
      <c r="G23" t="s">
        <v>521</v>
      </c>
      <c r="H23" t="s">
        <v>387</v>
      </c>
      <c r="I23" s="1">
        <v>1111</v>
      </c>
      <c r="J23" s="1">
        <v>1111</v>
      </c>
      <c r="K23">
        <v>0</v>
      </c>
      <c r="L23">
        <v>0</v>
      </c>
      <c r="M23">
        <v>1963</v>
      </c>
      <c r="O23" t="s">
        <v>280</v>
      </c>
      <c r="Q23" t="s">
        <v>274</v>
      </c>
      <c r="R23" t="s">
        <v>275</v>
      </c>
      <c r="S23" t="s">
        <v>276</v>
      </c>
      <c r="T23" t="s">
        <v>273</v>
      </c>
      <c r="U23" t="s">
        <v>277</v>
      </c>
      <c r="W23">
        <v>1</v>
      </c>
      <c r="X23" t="s">
        <v>273</v>
      </c>
      <c r="Y23" t="s">
        <v>280</v>
      </c>
      <c r="AE23" t="s">
        <v>273</v>
      </c>
      <c r="AG23" s="1">
        <v>5000</v>
      </c>
      <c r="AH23" s="1">
        <v>1560</v>
      </c>
      <c r="AI23">
        <v>52</v>
      </c>
      <c r="AJ23" s="1">
        <v>1560</v>
      </c>
      <c r="AK23" s="2">
        <v>45566</v>
      </c>
      <c r="AL23" s="2">
        <v>45930</v>
      </c>
      <c r="AM23" s="10">
        <v>102200</v>
      </c>
      <c r="AO23" s="10"/>
      <c r="AQ23" s="10"/>
      <c r="AS23" s="10"/>
      <c r="AT23" s="10">
        <v>102200</v>
      </c>
      <c r="AU23" s="10">
        <v>933</v>
      </c>
      <c r="AV23" s="10">
        <v>0</v>
      </c>
      <c r="AW23" s="10">
        <v>675</v>
      </c>
      <c r="AX23" s="10">
        <v>2205</v>
      </c>
      <c r="AY23" s="10">
        <v>0</v>
      </c>
      <c r="AZ23" s="10">
        <v>3813</v>
      </c>
      <c r="BB23" s="10">
        <v>0</v>
      </c>
      <c r="BC23" s="10">
        <v>0</v>
      </c>
      <c r="BD23" s="10">
        <v>0</v>
      </c>
      <c r="BE23" s="10">
        <v>100</v>
      </c>
      <c r="BF23" t="s">
        <v>278</v>
      </c>
      <c r="BG23" s="10">
        <v>0</v>
      </c>
      <c r="BH23" s="10">
        <v>100</v>
      </c>
      <c r="BI23" s="10">
        <v>106113</v>
      </c>
      <c r="BJ23" s="10">
        <v>0</v>
      </c>
      <c r="BK23" s="10">
        <v>0</v>
      </c>
      <c r="BL23" s="10">
        <v>0</v>
      </c>
      <c r="BM23" s="10">
        <v>0</v>
      </c>
      <c r="BN23" s="10">
        <v>0</v>
      </c>
      <c r="BO23" t="s">
        <v>280</v>
      </c>
      <c r="BQ23" s="10"/>
      <c r="BR23" s="10"/>
      <c r="BS23">
        <v>0</v>
      </c>
      <c r="BT23" s="10">
        <v>59396</v>
      </c>
      <c r="BU23" s="10">
        <v>4500</v>
      </c>
      <c r="BV23" s="10">
        <v>63896</v>
      </c>
      <c r="BW23" t="s">
        <v>273</v>
      </c>
      <c r="BX23" t="s">
        <v>273</v>
      </c>
      <c r="BY23" t="s">
        <v>280</v>
      </c>
      <c r="BZ23" t="s">
        <v>273</v>
      </c>
      <c r="CA23" t="s">
        <v>273</v>
      </c>
      <c r="CB23" t="s">
        <v>280</v>
      </c>
      <c r="CC23" t="s">
        <v>280</v>
      </c>
      <c r="CD23" t="s">
        <v>280</v>
      </c>
      <c r="CE23" t="s">
        <v>273</v>
      </c>
      <c r="CF23" t="s">
        <v>273</v>
      </c>
      <c r="CH23" s="10">
        <v>13500</v>
      </c>
      <c r="CI23" s="10">
        <v>500</v>
      </c>
      <c r="CJ23" s="10">
        <v>100</v>
      </c>
      <c r="CK23" s="10">
        <v>14100</v>
      </c>
      <c r="CL23" s="10">
        <v>0</v>
      </c>
      <c r="CM23" s="10">
        <v>0</v>
      </c>
      <c r="CN23" s="10">
        <v>0</v>
      </c>
      <c r="CO23" s="10">
        <v>0</v>
      </c>
      <c r="CP23" s="10">
        <v>14200</v>
      </c>
      <c r="CQ23" s="10">
        <v>14200</v>
      </c>
      <c r="CR23" s="10">
        <v>92196</v>
      </c>
      <c r="CS23" s="10">
        <v>0</v>
      </c>
      <c r="CT23" s="1">
        <v>13803</v>
      </c>
      <c r="CU23">
        <v>729</v>
      </c>
      <c r="CV23">
        <v>500</v>
      </c>
      <c r="CW23" s="1">
        <v>14032</v>
      </c>
      <c r="CX23">
        <v>185</v>
      </c>
      <c r="CY23">
        <v>3</v>
      </c>
      <c r="CZ23">
        <v>0</v>
      </c>
      <c r="DA23">
        <v>188</v>
      </c>
      <c r="DB23">
        <v>162</v>
      </c>
      <c r="DC23">
        <v>0</v>
      </c>
      <c r="DD23">
        <v>0</v>
      </c>
      <c r="DE23">
        <v>162</v>
      </c>
      <c r="DF23">
        <v>3</v>
      </c>
      <c r="DG23">
        <v>0</v>
      </c>
      <c r="DH23">
        <v>0</v>
      </c>
      <c r="DI23">
        <v>3</v>
      </c>
      <c r="DJ23">
        <v>0</v>
      </c>
      <c r="DK23">
        <v>0</v>
      </c>
      <c r="DL23">
        <v>0</v>
      </c>
      <c r="DM23">
        <v>0</v>
      </c>
      <c r="DN23">
        <v>0</v>
      </c>
      <c r="DO23" s="1">
        <v>14150</v>
      </c>
      <c r="DP23">
        <v>732</v>
      </c>
      <c r="DQ23">
        <v>500</v>
      </c>
      <c r="DR23" s="1">
        <v>14382</v>
      </c>
      <c r="DS23" t="s">
        <v>297</v>
      </c>
      <c r="DT23">
        <v>0</v>
      </c>
      <c r="DU23" t="s">
        <v>280</v>
      </c>
      <c r="DV23" t="s">
        <v>273</v>
      </c>
      <c r="DW23" t="s">
        <v>280</v>
      </c>
      <c r="DX23" t="s">
        <v>280</v>
      </c>
      <c r="DY23" t="s">
        <v>280</v>
      </c>
      <c r="DZ23" t="s">
        <v>273</v>
      </c>
      <c r="EA23" t="s">
        <v>280</v>
      </c>
      <c r="EB23" t="s">
        <v>273</v>
      </c>
      <c r="EC23" t="s">
        <v>280</v>
      </c>
      <c r="ED23" t="s">
        <v>280</v>
      </c>
      <c r="EE23" t="s">
        <v>280</v>
      </c>
      <c r="EF23" t="s">
        <v>280</v>
      </c>
      <c r="EG23">
        <v>532</v>
      </c>
      <c r="EH23" s="1">
        <v>5200</v>
      </c>
      <c r="EI23" t="s">
        <v>285</v>
      </c>
      <c r="EJ23" s="1">
        <v>3500</v>
      </c>
      <c r="EK23" t="s">
        <v>285</v>
      </c>
      <c r="EL23">
        <v>825</v>
      </c>
      <c r="EM23" t="s">
        <v>285</v>
      </c>
      <c r="EN23" s="1">
        <v>5729</v>
      </c>
      <c r="EO23" s="1">
        <v>2815</v>
      </c>
      <c r="EP23">
        <v>0</v>
      </c>
      <c r="EQ23" s="1">
        <v>8544</v>
      </c>
      <c r="ER23">
        <v>351</v>
      </c>
      <c r="ES23">
        <v>13</v>
      </c>
      <c r="ET23">
        <v>364</v>
      </c>
      <c r="EU23">
        <v>206</v>
      </c>
      <c r="EV23">
        <v>1</v>
      </c>
      <c r="EW23">
        <v>207</v>
      </c>
      <c r="EX23">
        <v>664</v>
      </c>
      <c r="EY23">
        <v>48</v>
      </c>
      <c r="EZ23">
        <v>712</v>
      </c>
      <c r="FA23">
        <v>0</v>
      </c>
      <c r="FB23">
        <v>0</v>
      </c>
      <c r="FC23">
        <v>0</v>
      </c>
      <c r="FD23" s="1">
        <v>1283</v>
      </c>
      <c r="FE23" s="1">
        <v>6950</v>
      </c>
      <c r="FF23" s="1">
        <v>2877</v>
      </c>
      <c r="FG23" s="1">
        <v>9827</v>
      </c>
      <c r="FH23">
        <v>0</v>
      </c>
      <c r="FI23">
        <v>30</v>
      </c>
      <c r="FJ23" t="s">
        <v>280</v>
      </c>
      <c r="FK23" t="s">
        <v>362</v>
      </c>
      <c r="FV23" t="s">
        <v>280</v>
      </c>
      <c r="FW23" t="s">
        <v>280</v>
      </c>
      <c r="FX23" t="s">
        <v>273</v>
      </c>
      <c r="FY23" t="s">
        <v>280</v>
      </c>
      <c r="FZ23" t="s">
        <v>280</v>
      </c>
      <c r="GA23" t="s">
        <v>280</v>
      </c>
      <c r="GB23">
        <v>2</v>
      </c>
      <c r="GC23" s="12"/>
      <c r="GE23">
        <v>10</v>
      </c>
      <c r="GF23">
        <v>10</v>
      </c>
      <c r="GG23">
        <v>20</v>
      </c>
      <c r="GH23">
        <v>4</v>
      </c>
      <c r="GI23">
        <v>0</v>
      </c>
      <c r="GJ23">
        <v>2</v>
      </c>
      <c r="GK23">
        <v>26</v>
      </c>
      <c r="GL23">
        <v>26</v>
      </c>
      <c r="GM23">
        <v>0</v>
      </c>
      <c r="GN23">
        <v>0</v>
      </c>
      <c r="GO23">
        <v>26</v>
      </c>
      <c r="GP23">
        <v>200</v>
      </c>
      <c r="GQ23">
        <v>400</v>
      </c>
      <c r="GR23">
        <v>600</v>
      </c>
      <c r="GS23">
        <v>40</v>
      </c>
      <c r="GT23">
        <v>0</v>
      </c>
      <c r="GU23">
        <v>150</v>
      </c>
      <c r="GV23">
        <v>790</v>
      </c>
      <c r="GW23">
        <v>790</v>
      </c>
      <c r="GX23">
        <v>0</v>
      </c>
      <c r="GY23">
        <v>0</v>
      </c>
      <c r="GZ23">
        <v>790</v>
      </c>
      <c r="HA23">
        <v>0</v>
      </c>
      <c r="HB23">
        <v>0</v>
      </c>
      <c r="HC23">
        <v>0</v>
      </c>
      <c r="HD23">
        <v>0</v>
      </c>
      <c r="HE23">
        <v>0</v>
      </c>
      <c r="HF23">
        <v>0</v>
      </c>
      <c r="HG23">
        <v>0</v>
      </c>
      <c r="HH23">
        <v>0</v>
      </c>
      <c r="HI23" t="s">
        <v>273</v>
      </c>
      <c r="HJ23">
        <v>87</v>
      </c>
      <c r="HK23" t="s">
        <v>273</v>
      </c>
      <c r="HL23">
        <v>10</v>
      </c>
      <c r="HM23" t="s">
        <v>280</v>
      </c>
      <c r="HO23" t="s">
        <v>431</v>
      </c>
      <c r="HP23" t="s">
        <v>273</v>
      </c>
      <c r="HQ23">
        <v>5</v>
      </c>
      <c r="HR23" t="s">
        <v>522</v>
      </c>
      <c r="HS23" t="s">
        <v>523</v>
      </c>
      <c r="HT23" t="s">
        <v>299</v>
      </c>
      <c r="HU23" t="s">
        <v>273</v>
      </c>
      <c r="HV23" t="s">
        <v>278</v>
      </c>
      <c r="HX23" t="s">
        <v>286</v>
      </c>
      <c r="HY23" t="s">
        <v>456</v>
      </c>
      <c r="HZ23">
        <v>250</v>
      </c>
      <c r="IA23">
        <v>260</v>
      </c>
      <c r="IB23" t="s">
        <v>280</v>
      </c>
      <c r="IC23" t="s">
        <v>280</v>
      </c>
      <c r="ID23" t="s">
        <v>280</v>
      </c>
      <c r="IE23" t="s">
        <v>280</v>
      </c>
      <c r="IF23" t="s">
        <v>273</v>
      </c>
      <c r="IG23" t="s">
        <v>280</v>
      </c>
      <c r="IH23" t="s">
        <v>273</v>
      </c>
      <c r="II23" t="s">
        <v>273</v>
      </c>
      <c r="IJ23" t="s">
        <v>273</v>
      </c>
      <c r="IK23" t="s">
        <v>280</v>
      </c>
      <c r="IL23" t="s">
        <v>280</v>
      </c>
      <c r="IM23" t="s">
        <v>280</v>
      </c>
      <c r="IN23" t="s">
        <v>280</v>
      </c>
      <c r="IO23" t="s">
        <v>280</v>
      </c>
      <c r="IP23" t="s">
        <v>280</v>
      </c>
      <c r="IQ23" t="s">
        <v>280</v>
      </c>
      <c r="IR23" t="s">
        <v>280</v>
      </c>
      <c r="IS23" t="s">
        <v>280</v>
      </c>
      <c r="IU23" t="s">
        <v>280</v>
      </c>
      <c r="IW23">
        <v>2</v>
      </c>
      <c r="IX23">
        <v>43</v>
      </c>
      <c r="IY23">
        <v>1.07</v>
      </c>
      <c r="IZ23">
        <v>0</v>
      </c>
      <c r="JA23">
        <v>0</v>
      </c>
      <c r="JB23">
        <v>0</v>
      </c>
      <c r="JC23">
        <v>0</v>
      </c>
      <c r="JD23">
        <v>0</v>
      </c>
      <c r="JE23">
        <v>0</v>
      </c>
      <c r="JF23">
        <v>1.07</v>
      </c>
      <c r="JG23" t="s">
        <v>304</v>
      </c>
      <c r="JH23" s="14">
        <v>23.8</v>
      </c>
      <c r="JI23">
        <v>0</v>
      </c>
      <c r="JJ23">
        <v>0</v>
      </c>
      <c r="JK23" t="s">
        <v>524</v>
      </c>
      <c r="JL23" t="s">
        <v>304</v>
      </c>
      <c r="JM23" s="2">
        <v>46052</v>
      </c>
    </row>
    <row r="24" spans="1:273" x14ac:dyDescent="0.25">
      <c r="A24" t="s">
        <v>525</v>
      </c>
      <c r="B24" t="s">
        <v>526</v>
      </c>
      <c r="C24" t="s">
        <v>526</v>
      </c>
      <c r="D24" t="s">
        <v>527</v>
      </c>
      <c r="E24">
        <v>68310</v>
      </c>
      <c r="F24" t="s">
        <v>528</v>
      </c>
      <c r="G24" t="s">
        <v>529</v>
      </c>
      <c r="H24" t="s">
        <v>400</v>
      </c>
      <c r="I24">
        <v>12290</v>
      </c>
      <c r="J24">
        <v>12290</v>
      </c>
      <c r="K24">
        <v>0</v>
      </c>
      <c r="L24">
        <v>0</v>
      </c>
      <c r="M24">
        <v>1991</v>
      </c>
      <c r="N24">
        <v>2025</v>
      </c>
      <c r="O24" t="s">
        <v>273</v>
      </c>
      <c r="P24">
        <v>2028</v>
      </c>
      <c r="Q24" t="s">
        <v>274</v>
      </c>
      <c r="R24" t="s">
        <v>275</v>
      </c>
      <c r="S24" t="s">
        <v>276</v>
      </c>
      <c r="T24" t="s">
        <v>273</v>
      </c>
      <c r="U24" t="s">
        <v>277</v>
      </c>
      <c r="W24">
        <v>1</v>
      </c>
      <c r="X24" t="s">
        <v>273</v>
      </c>
      <c r="Y24" t="s">
        <v>273</v>
      </c>
      <c r="Z24">
        <v>69</v>
      </c>
      <c r="AA24" t="s">
        <v>273</v>
      </c>
      <c r="AC24" t="s">
        <v>273</v>
      </c>
      <c r="AE24" t="s">
        <v>273</v>
      </c>
      <c r="AG24" s="1">
        <v>37000</v>
      </c>
      <c r="AH24" s="1">
        <v>1248</v>
      </c>
      <c r="AI24">
        <v>52</v>
      </c>
      <c r="AJ24" s="1">
        <v>1248</v>
      </c>
      <c r="AK24" s="2">
        <v>45566</v>
      </c>
      <c r="AL24" s="2">
        <v>45930</v>
      </c>
      <c r="AM24" s="10">
        <v>490222</v>
      </c>
      <c r="AO24" s="10"/>
      <c r="AP24" t="s">
        <v>530</v>
      </c>
      <c r="AQ24" s="10">
        <v>23000</v>
      </c>
      <c r="AS24" s="10"/>
      <c r="AT24" s="10">
        <v>513222</v>
      </c>
      <c r="AU24" s="10">
        <v>2056</v>
      </c>
      <c r="AV24" s="10">
        <v>0</v>
      </c>
      <c r="AW24" s="10">
        <v>0</v>
      </c>
      <c r="AX24" s="10">
        <v>0</v>
      </c>
      <c r="AY24" s="10">
        <v>0</v>
      </c>
      <c r="AZ24" s="10">
        <v>2056</v>
      </c>
      <c r="BB24" s="10">
        <v>0</v>
      </c>
      <c r="BC24" s="10">
        <v>0</v>
      </c>
      <c r="BD24" s="10">
        <v>6016</v>
      </c>
      <c r="BE24" s="10">
        <v>0</v>
      </c>
      <c r="BF24" t="s">
        <v>531</v>
      </c>
      <c r="BG24" s="10">
        <v>41542</v>
      </c>
      <c r="BH24" s="10">
        <v>47558</v>
      </c>
      <c r="BI24" s="10">
        <v>562836</v>
      </c>
      <c r="BJ24" s="10">
        <v>0</v>
      </c>
      <c r="BK24" s="10">
        <v>0</v>
      </c>
      <c r="BL24" s="10">
        <v>0</v>
      </c>
      <c r="BM24" s="10">
        <v>0</v>
      </c>
      <c r="BN24" s="10">
        <v>0</v>
      </c>
      <c r="BO24" t="s">
        <v>273</v>
      </c>
      <c r="BP24" t="s">
        <v>532</v>
      </c>
      <c r="BQ24" s="10">
        <v>0</v>
      </c>
      <c r="BR24" s="10">
        <v>40</v>
      </c>
      <c r="BS24">
        <v>154</v>
      </c>
      <c r="BT24" s="10">
        <v>246685</v>
      </c>
      <c r="BU24" s="10">
        <v>107559</v>
      </c>
      <c r="BV24" s="10">
        <v>354244</v>
      </c>
      <c r="BW24" t="s">
        <v>273</v>
      </c>
      <c r="BX24" t="s">
        <v>273</v>
      </c>
      <c r="BY24" t="s">
        <v>273</v>
      </c>
      <c r="BZ24" t="s">
        <v>273</v>
      </c>
      <c r="CA24" t="s">
        <v>273</v>
      </c>
      <c r="CB24" t="s">
        <v>273</v>
      </c>
      <c r="CC24" t="s">
        <v>273</v>
      </c>
      <c r="CD24" t="s">
        <v>273</v>
      </c>
      <c r="CE24" t="s">
        <v>273</v>
      </c>
      <c r="CF24" t="s">
        <v>273</v>
      </c>
      <c r="CH24" s="10">
        <v>41060</v>
      </c>
      <c r="CI24" s="10">
        <v>64834</v>
      </c>
      <c r="CJ24" s="10">
        <v>301</v>
      </c>
      <c r="CK24" s="10">
        <v>106195</v>
      </c>
      <c r="CL24" s="10">
        <v>0</v>
      </c>
      <c r="CM24" s="10">
        <v>10101</v>
      </c>
      <c r="CN24" s="10">
        <v>0</v>
      </c>
      <c r="CO24" s="10">
        <v>944</v>
      </c>
      <c r="CP24" s="10">
        <v>100000</v>
      </c>
      <c r="CQ24" s="10">
        <v>111045</v>
      </c>
      <c r="CR24" s="10">
        <v>571484</v>
      </c>
      <c r="CS24" s="10">
        <v>7000</v>
      </c>
      <c r="CT24" s="1">
        <v>73358</v>
      </c>
      <c r="CU24" s="1">
        <v>2541</v>
      </c>
      <c r="CV24" s="1">
        <v>6797</v>
      </c>
      <c r="CW24" s="1">
        <v>69102</v>
      </c>
      <c r="CX24" s="1">
        <v>2398</v>
      </c>
      <c r="CY24">
        <v>0</v>
      </c>
      <c r="CZ24">
        <v>108</v>
      </c>
      <c r="DA24" s="1">
        <v>2290</v>
      </c>
      <c r="DB24" s="1">
        <v>5593</v>
      </c>
      <c r="DC24">
        <v>147</v>
      </c>
      <c r="DD24">
        <v>782</v>
      </c>
      <c r="DE24" s="1">
        <v>4958</v>
      </c>
      <c r="DF24">
        <v>18</v>
      </c>
      <c r="DG24">
        <v>4</v>
      </c>
      <c r="DH24">
        <v>3</v>
      </c>
      <c r="DI24">
        <v>19</v>
      </c>
      <c r="DJ24" t="s">
        <v>297</v>
      </c>
      <c r="DK24">
        <v>0</v>
      </c>
      <c r="DL24">
        <v>0</v>
      </c>
      <c r="DM24">
        <v>0</v>
      </c>
      <c r="DN24">
        <v>0</v>
      </c>
      <c r="DO24" s="1">
        <v>81349</v>
      </c>
      <c r="DP24" s="1">
        <v>2688</v>
      </c>
      <c r="DQ24" s="1">
        <v>7687</v>
      </c>
      <c r="DR24" s="1">
        <v>76350</v>
      </c>
      <c r="DS24" t="s">
        <v>533</v>
      </c>
      <c r="DT24">
        <v>88</v>
      </c>
      <c r="DU24" t="s">
        <v>273</v>
      </c>
      <c r="DV24" t="s">
        <v>273</v>
      </c>
      <c r="DW24" t="s">
        <v>280</v>
      </c>
      <c r="DX24" t="s">
        <v>273</v>
      </c>
      <c r="DY24" t="s">
        <v>273</v>
      </c>
      <c r="DZ24" t="s">
        <v>273</v>
      </c>
      <c r="EA24" t="s">
        <v>273</v>
      </c>
      <c r="EB24" t="s">
        <v>273</v>
      </c>
      <c r="EC24" t="s">
        <v>280</v>
      </c>
      <c r="ED24" t="s">
        <v>273</v>
      </c>
      <c r="EE24" t="s">
        <v>280</v>
      </c>
      <c r="EF24" t="s">
        <v>280</v>
      </c>
      <c r="EG24" s="1">
        <v>11243</v>
      </c>
      <c r="EH24" s="1">
        <v>44892</v>
      </c>
      <c r="EI24" t="s">
        <v>281</v>
      </c>
      <c r="EJ24">
        <v>590</v>
      </c>
      <c r="EK24" t="s">
        <v>285</v>
      </c>
      <c r="EL24" s="1">
        <v>2569</v>
      </c>
      <c r="EM24" t="s">
        <v>281</v>
      </c>
      <c r="EN24" s="1">
        <v>18584</v>
      </c>
      <c r="EO24" s="1">
        <v>23433</v>
      </c>
      <c r="EP24">
        <v>0</v>
      </c>
      <c r="EQ24" s="1">
        <v>42017</v>
      </c>
      <c r="ER24" s="1">
        <v>12015</v>
      </c>
      <c r="ES24" s="1">
        <v>2293</v>
      </c>
      <c r="ET24" s="1">
        <v>14308</v>
      </c>
      <c r="EU24" s="1">
        <v>1530</v>
      </c>
      <c r="EV24">
        <v>77</v>
      </c>
      <c r="EW24" s="1">
        <v>1607</v>
      </c>
      <c r="EX24" s="1">
        <v>11904</v>
      </c>
      <c r="EY24" s="1">
        <v>3027</v>
      </c>
      <c r="EZ24" s="1">
        <v>14931</v>
      </c>
      <c r="FA24">
        <v>375</v>
      </c>
      <c r="FB24">
        <v>0</v>
      </c>
      <c r="FC24">
        <v>375</v>
      </c>
      <c r="FD24" s="1">
        <v>31221</v>
      </c>
      <c r="FE24" s="1">
        <v>44408</v>
      </c>
      <c r="FF24" s="1">
        <v>28830</v>
      </c>
      <c r="FG24" s="1">
        <v>73238</v>
      </c>
      <c r="FH24">
        <v>636</v>
      </c>
      <c r="FI24">
        <v>106</v>
      </c>
      <c r="FJ24" t="s">
        <v>280</v>
      </c>
      <c r="FK24" t="s">
        <v>295</v>
      </c>
      <c r="FV24" t="s">
        <v>273</v>
      </c>
      <c r="FW24" t="s">
        <v>273</v>
      </c>
      <c r="FX24" t="s">
        <v>273</v>
      </c>
      <c r="FY24" t="s">
        <v>273</v>
      </c>
      <c r="FZ24" t="s">
        <v>280</v>
      </c>
      <c r="GA24" t="s">
        <v>280</v>
      </c>
      <c r="GB24">
        <v>18</v>
      </c>
      <c r="GC24" s="12" t="s">
        <v>273</v>
      </c>
      <c r="GD24" s="1">
        <v>40301</v>
      </c>
      <c r="GE24">
        <v>81</v>
      </c>
      <c r="GF24">
        <v>27</v>
      </c>
      <c r="GG24">
        <v>108</v>
      </c>
      <c r="GH24">
        <v>28</v>
      </c>
      <c r="GI24">
        <v>177</v>
      </c>
      <c r="GJ24">
        <v>35</v>
      </c>
      <c r="GK24">
        <v>348</v>
      </c>
      <c r="GL24">
        <v>313</v>
      </c>
      <c r="GM24">
        <v>35</v>
      </c>
      <c r="GN24">
        <v>0</v>
      </c>
      <c r="GO24">
        <v>348</v>
      </c>
      <c r="GP24" s="1">
        <v>1006</v>
      </c>
      <c r="GQ24" s="1">
        <v>1328</v>
      </c>
      <c r="GR24" s="1">
        <v>2334</v>
      </c>
      <c r="GS24">
        <v>90</v>
      </c>
      <c r="GT24" s="1">
        <v>1718</v>
      </c>
      <c r="GU24">
        <v>298</v>
      </c>
      <c r="GV24" s="1">
        <v>4440</v>
      </c>
      <c r="GW24" s="1">
        <v>2842</v>
      </c>
      <c r="GX24" s="1">
        <v>1598</v>
      </c>
      <c r="GY24">
        <v>0</v>
      </c>
      <c r="GZ24" s="1">
        <v>4440</v>
      </c>
      <c r="HA24">
        <v>1</v>
      </c>
      <c r="HB24">
        <v>107</v>
      </c>
      <c r="HC24">
        <v>24</v>
      </c>
      <c r="HD24">
        <v>0</v>
      </c>
      <c r="HE24">
        <v>10</v>
      </c>
      <c r="HF24">
        <v>0</v>
      </c>
      <c r="HG24">
        <v>1</v>
      </c>
      <c r="HH24">
        <v>0</v>
      </c>
      <c r="HI24" t="s">
        <v>273</v>
      </c>
      <c r="HJ24">
        <v>152</v>
      </c>
      <c r="HK24" t="s">
        <v>273</v>
      </c>
      <c r="HL24">
        <v>46</v>
      </c>
      <c r="HM24" t="s">
        <v>273</v>
      </c>
      <c r="HN24">
        <v>11</v>
      </c>
      <c r="HO24" t="s">
        <v>391</v>
      </c>
      <c r="HP24" t="s">
        <v>273</v>
      </c>
      <c r="HQ24">
        <v>9</v>
      </c>
      <c r="HR24" t="s">
        <v>534</v>
      </c>
      <c r="HS24" t="s">
        <v>535</v>
      </c>
      <c r="HT24" t="s">
        <v>299</v>
      </c>
      <c r="HU24" t="s">
        <v>273</v>
      </c>
      <c r="HV24" s="1">
        <v>17588</v>
      </c>
      <c r="HW24" t="s">
        <v>281</v>
      </c>
      <c r="HX24" t="s">
        <v>286</v>
      </c>
      <c r="HY24" t="s">
        <v>536</v>
      </c>
      <c r="HZ24">
        <v>290</v>
      </c>
      <c r="IA24">
        <v>190</v>
      </c>
      <c r="IB24" t="s">
        <v>273</v>
      </c>
      <c r="IC24" t="s">
        <v>273</v>
      </c>
      <c r="ID24" t="s">
        <v>280</v>
      </c>
      <c r="IE24" t="s">
        <v>273</v>
      </c>
      <c r="IF24" t="s">
        <v>273</v>
      </c>
      <c r="IG24" t="s">
        <v>273</v>
      </c>
      <c r="IH24" t="s">
        <v>273</v>
      </c>
      <c r="II24" t="s">
        <v>273</v>
      </c>
      <c r="IJ24" t="s">
        <v>273</v>
      </c>
      <c r="IK24" t="s">
        <v>273</v>
      </c>
      <c r="IL24" t="s">
        <v>273</v>
      </c>
      <c r="IM24" t="s">
        <v>280</v>
      </c>
      <c r="IN24" t="s">
        <v>273</v>
      </c>
      <c r="IO24" t="s">
        <v>273</v>
      </c>
      <c r="IP24" t="s">
        <v>280</v>
      </c>
      <c r="IQ24" t="s">
        <v>280</v>
      </c>
      <c r="IR24" t="s">
        <v>280</v>
      </c>
      <c r="IS24" t="s">
        <v>273</v>
      </c>
      <c r="IU24" t="s">
        <v>280</v>
      </c>
      <c r="IW24">
        <v>13</v>
      </c>
      <c r="IX24">
        <v>269</v>
      </c>
      <c r="IY24">
        <v>6.72</v>
      </c>
      <c r="IZ24">
        <v>1</v>
      </c>
      <c r="JA24">
        <v>40</v>
      </c>
      <c r="JB24">
        <v>1</v>
      </c>
      <c r="JC24">
        <v>0</v>
      </c>
      <c r="JD24">
        <v>0</v>
      </c>
      <c r="JE24">
        <v>0</v>
      </c>
      <c r="JF24">
        <v>6.72</v>
      </c>
      <c r="JG24" t="s">
        <v>302</v>
      </c>
      <c r="JH24" s="14">
        <v>36.450000000000003</v>
      </c>
      <c r="JI24">
        <v>11</v>
      </c>
      <c r="JJ24">
        <v>15</v>
      </c>
      <c r="JK24" t="s">
        <v>537</v>
      </c>
      <c r="JL24" t="s">
        <v>302</v>
      </c>
      <c r="JM24" s="2">
        <v>46093</v>
      </c>
    </row>
    <row r="25" spans="1:273" x14ac:dyDescent="0.25">
      <c r="A25" t="s">
        <v>538</v>
      </c>
      <c r="B25" t="s">
        <v>539</v>
      </c>
      <c r="C25" t="s">
        <v>540</v>
      </c>
      <c r="D25" t="s">
        <v>541</v>
      </c>
      <c r="E25">
        <v>68926</v>
      </c>
      <c r="F25" t="s">
        <v>340</v>
      </c>
      <c r="G25" t="s">
        <v>542</v>
      </c>
      <c r="H25" t="s">
        <v>272</v>
      </c>
      <c r="I25">
        <v>513</v>
      </c>
      <c r="J25">
        <v>513</v>
      </c>
      <c r="K25">
        <v>0</v>
      </c>
      <c r="L25">
        <v>0</v>
      </c>
      <c r="M25">
        <v>1989</v>
      </c>
      <c r="N25">
        <v>1989</v>
      </c>
      <c r="O25" t="s">
        <v>280</v>
      </c>
      <c r="Q25" t="s">
        <v>274</v>
      </c>
      <c r="R25" t="s">
        <v>275</v>
      </c>
      <c r="S25" t="s">
        <v>276</v>
      </c>
      <c r="T25" t="s">
        <v>273</v>
      </c>
      <c r="U25" t="s">
        <v>277</v>
      </c>
      <c r="W25">
        <v>1</v>
      </c>
      <c r="X25" t="s">
        <v>273</v>
      </c>
      <c r="Y25" t="s">
        <v>273</v>
      </c>
      <c r="Z25">
        <v>10</v>
      </c>
      <c r="AA25" t="s">
        <v>280</v>
      </c>
      <c r="AC25" t="s">
        <v>273</v>
      </c>
      <c r="AE25" t="s">
        <v>273</v>
      </c>
      <c r="AG25" s="1">
        <v>2280</v>
      </c>
      <c r="AH25" s="1">
        <v>1440</v>
      </c>
      <c r="AI25">
        <v>52</v>
      </c>
      <c r="AJ25" s="1">
        <v>1440</v>
      </c>
      <c r="AK25" s="2">
        <v>45566</v>
      </c>
      <c r="AL25" s="2">
        <v>45930</v>
      </c>
      <c r="AM25" s="10">
        <v>45800</v>
      </c>
      <c r="AO25" s="10"/>
      <c r="AQ25" s="10"/>
      <c r="AS25" s="10"/>
      <c r="AT25" s="10">
        <v>45800</v>
      </c>
      <c r="AU25" s="10">
        <v>844</v>
      </c>
      <c r="AV25" s="10">
        <v>0</v>
      </c>
      <c r="AW25" s="10">
        <v>0</v>
      </c>
      <c r="AX25" s="10">
        <v>0</v>
      </c>
      <c r="AY25" s="10">
        <v>0</v>
      </c>
      <c r="AZ25" s="10">
        <v>844</v>
      </c>
      <c r="BB25" s="10">
        <v>0</v>
      </c>
      <c r="BC25" s="10">
        <v>0</v>
      </c>
      <c r="BD25" s="10">
        <v>0</v>
      </c>
      <c r="BE25" s="10">
        <v>0</v>
      </c>
      <c r="BF25" t="s">
        <v>278</v>
      </c>
      <c r="BG25" s="10">
        <v>0</v>
      </c>
      <c r="BH25" s="10">
        <v>0</v>
      </c>
      <c r="BI25" s="10">
        <v>46644</v>
      </c>
      <c r="BJ25" s="10">
        <v>0</v>
      </c>
      <c r="BK25" s="10">
        <v>0</v>
      </c>
      <c r="BL25" s="10">
        <v>0</v>
      </c>
      <c r="BM25" s="10">
        <v>0</v>
      </c>
      <c r="BN25" s="10">
        <v>0</v>
      </c>
      <c r="BO25" t="s">
        <v>280</v>
      </c>
      <c r="BQ25" s="10"/>
      <c r="BR25" s="10"/>
      <c r="BS25">
        <v>0</v>
      </c>
      <c r="BT25" s="10">
        <v>28990</v>
      </c>
      <c r="BU25" s="10">
        <v>2217</v>
      </c>
      <c r="BV25" s="10">
        <v>31207</v>
      </c>
      <c r="BW25" t="s">
        <v>273</v>
      </c>
      <c r="BX25" t="s">
        <v>273</v>
      </c>
      <c r="BY25" t="s">
        <v>273</v>
      </c>
      <c r="BZ25" t="s">
        <v>273</v>
      </c>
      <c r="CA25" t="s">
        <v>273</v>
      </c>
      <c r="CB25" t="s">
        <v>280</v>
      </c>
      <c r="CC25" t="s">
        <v>280</v>
      </c>
      <c r="CD25" t="s">
        <v>273</v>
      </c>
      <c r="CE25" t="s">
        <v>273</v>
      </c>
      <c r="CF25" t="s">
        <v>273</v>
      </c>
      <c r="CH25" s="10">
        <v>2254</v>
      </c>
      <c r="CI25" s="10">
        <v>500</v>
      </c>
      <c r="CJ25" s="10">
        <v>0</v>
      </c>
      <c r="CK25" s="10">
        <v>2754</v>
      </c>
      <c r="CL25" s="10">
        <v>0</v>
      </c>
      <c r="CM25" s="10">
        <v>1647</v>
      </c>
      <c r="CN25" s="10">
        <v>1082</v>
      </c>
      <c r="CO25" s="10">
        <v>106</v>
      </c>
      <c r="CP25" s="10">
        <v>13096</v>
      </c>
      <c r="CQ25" s="10">
        <v>15931</v>
      </c>
      <c r="CR25" s="10">
        <v>49892</v>
      </c>
      <c r="CS25" s="10">
        <v>0</v>
      </c>
      <c r="CT25" s="1">
        <v>9442</v>
      </c>
      <c r="CU25">
        <v>330</v>
      </c>
      <c r="CV25">
        <v>225</v>
      </c>
      <c r="CW25" s="1">
        <v>9547</v>
      </c>
      <c r="CX25">
        <v>0</v>
      </c>
      <c r="CY25">
        <v>0</v>
      </c>
      <c r="CZ25">
        <v>0</v>
      </c>
      <c r="DA25">
        <v>0</v>
      </c>
      <c r="DB25">
        <v>954</v>
      </c>
      <c r="DC25">
        <v>0</v>
      </c>
      <c r="DD25">
        <v>0</v>
      </c>
      <c r="DE25">
        <v>954</v>
      </c>
      <c r="DF25">
        <v>0</v>
      </c>
      <c r="DG25">
        <v>0</v>
      </c>
      <c r="DH25">
        <v>0</v>
      </c>
      <c r="DI25">
        <v>0</v>
      </c>
      <c r="DJ25" t="s">
        <v>311</v>
      </c>
      <c r="DK25">
        <v>34</v>
      </c>
      <c r="DL25">
        <v>9</v>
      </c>
      <c r="DM25">
        <v>0</v>
      </c>
      <c r="DN25">
        <v>43</v>
      </c>
      <c r="DO25" s="1">
        <v>10430</v>
      </c>
      <c r="DP25">
        <v>339</v>
      </c>
      <c r="DQ25">
        <v>225</v>
      </c>
      <c r="DR25" s="1">
        <v>10544</v>
      </c>
      <c r="DS25" t="s">
        <v>297</v>
      </c>
      <c r="DT25">
        <v>0</v>
      </c>
      <c r="DU25" t="s">
        <v>280</v>
      </c>
      <c r="DV25" t="s">
        <v>273</v>
      </c>
      <c r="DW25" t="s">
        <v>280</v>
      </c>
      <c r="DX25" t="s">
        <v>280</v>
      </c>
      <c r="DY25" t="s">
        <v>280</v>
      </c>
      <c r="DZ25" t="s">
        <v>273</v>
      </c>
      <c r="EA25" t="s">
        <v>280</v>
      </c>
      <c r="EB25" t="s">
        <v>273</v>
      </c>
      <c r="EC25" t="s">
        <v>280</v>
      </c>
      <c r="ED25" t="s">
        <v>280</v>
      </c>
      <c r="EE25" t="s">
        <v>280</v>
      </c>
      <c r="EF25" t="s">
        <v>280</v>
      </c>
      <c r="EG25">
        <v>693</v>
      </c>
      <c r="EH25" s="1">
        <v>2630</v>
      </c>
      <c r="EI25" t="s">
        <v>281</v>
      </c>
      <c r="EJ25">
        <v>200</v>
      </c>
      <c r="EK25" t="s">
        <v>285</v>
      </c>
      <c r="EL25">
        <v>585</v>
      </c>
      <c r="EM25" t="s">
        <v>281</v>
      </c>
      <c r="EN25" s="1">
        <v>1400</v>
      </c>
      <c r="EO25" s="1">
        <v>1174</v>
      </c>
      <c r="EP25">
        <v>20</v>
      </c>
      <c r="EQ25" s="1">
        <v>2594</v>
      </c>
      <c r="ER25">
        <v>280</v>
      </c>
      <c r="ES25">
        <v>49</v>
      </c>
      <c r="ET25">
        <v>329</v>
      </c>
      <c r="EU25">
        <v>68</v>
      </c>
      <c r="EV25">
        <v>0</v>
      </c>
      <c r="EW25">
        <v>68</v>
      </c>
      <c r="EX25">
        <v>380</v>
      </c>
      <c r="EY25">
        <v>19</v>
      </c>
      <c r="EZ25">
        <v>399</v>
      </c>
      <c r="FA25">
        <v>0</v>
      </c>
      <c r="FB25">
        <v>0</v>
      </c>
      <c r="FC25">
        <v>0</v>
      </c>
      <c r="FD25">
        <v>796</v>
      </c>
      <c r="FE25" s="1">
        <v>2128</v>
      </c>
      <c r="FF25" s="1">
        <v>1242</v>
      </c>
      <c r="FG25" s="1">
        <v>3390</v>
      </c>
      <c r="FH25">
        <v>2</v>
      </c>
      <c r="FI25">
        <v>0</v>
      </c>
      <c r="FJ25" t="s">
        <v>280</v>
      </c>
      <c r="FK25" t="s">
        <v>362</v>
      </c>
      <c r="FV25" t="s">
        <v>280</v>
      </c>
      <c r="FW25" t="s">
        <v>280</v>
      </c>
      <c r="FX25" t="s">
        <v>273</v>
      </c>
      <c r="FY25" t="s">
        <v>280</v>
      </c>
      <c r="FZ25" t="s">
        <v>280</v>
      </c>
      <c r="GA25" t="s">
        <v>280</v>
      </c>
      <c r="GB25">
        <v>1</v>
      </c>
      <c r="GC25" s="12"/>
      <c r="GE25">
        <v>23</v>
      </c>
      <c r="GF25">
        <v>9</v>
      </c>
      <c r="GG25">
        <v>32</v>
      </c>
      <c r="GH25">
        <v>2</v>
      </c>
      <c r="GI25">
        <v>9</v>
      </c>
      <c r="GJ25">
        <v>3</v>
      </c>
      <c r="GK25">
        <v>46</v>
      </c>
      <c r="GL25">
        <v>44</v>
      </c>
      <c r="GM25">
        <v>2</v>
      </c>
      <c r="GN25">
        <v>0</v>
      </c>
      <c r="GO25">
        <v>46</v>
      </c>
      <c r="GP25">
        <v>161</v>
      </c>
      <c r="GQ25">
        <v>121</v>
      </c>
      <c r="GR25">
        <v>282</v>
      </c>
      <c r="GS25">
        <v>41</v>
      </c>
      <c r="GT25">
        <v>95</v>
      </c>
      <c r="GU25">
        <v>116</v>
      </c>
      <c r="GV25">
        <v>534</v>
      </c>
      <c r="GW25">
        <v>409</v>
      </c>
      <c r="GX25">
        <v>125</v>
      </c>
      <c r="GY25">
        <v>0</v>
      </c>
      <c r="GZ25">
        <v>534</v>
      </c>
      <c r="HA25">
        <v>0</v>
      </c>
      <c r="HB25">
        <v>0</v>
      </c>
      <c r="HC25">
        <v>40</v>
      </c>
      <c r="HD25">
        <v>0</v>
      </c>
      <c r="HE25">
        <v>0</v>
      </c>
      <c r="HF25">
        <v>0</v>
      </c>
      <c r="HG25">
        <v>25</v>
      </c>
      <c r="HH25">
        <v>0</v>
      </c>
      <c r="HI25" t="s">
        <v>273</v>
      </c>
      <c r="HJ25">
        <v>40</v>
      </c>
      <c r="HK25" t="s">
        <v>280</v>
      </c>
      <c r="HM25" t="s">
        <v>280</v>
      </c>
      <c r="HO25" t="s">
        <v>297</v>
      </c>
      <c r="HP25" t="s">
        <v>273</v>
      </c>
      <c r="HQ25">
        <v>3</v>
      </c>
      <c r="HR25" t="s">
        <v>543</v>
      </c>
      <c r="HS25" t="s">
        <v>326</v>
      </c>
      <c r="HT25" t="s">
        <v>544</v>
      </c>
      <c r="HU25" t="s">
        <v>273</v>
      </c>
      <c r="HV25" t="s">
        <v>278</v>
      </c>
      <c r="HX25" t="s">
        <v>286</v>
      </c>
      <c r="HY25" t="s">
        <v>543</v>
      </c>
      <c r="HZ25">
        <v>232</v>
      </c>
      <c r="IA25">
        <v>213</v>
      </c>
      <c r="IB25" t="s">
        <v>280</v>
      </c>
      <c r="IC25" t="s">
        <v>280</v>
      </c>
      <c r="ID25" t="s">
        <v>280</v>
      </c>
      <c r="IE25" t="s">
        <v>280</v>
      </c>
      <c r="IF25" t="s">
        <v>280</v>
      </c>
      <c r="IG25" t="s">
        <v>280</v>
      </c>
      <c r="IH25" t="s">
        <v>280</v>
      </c>
      <c r="II25" t="s">
        <v>273</v>
      </c>
      <c r="IJ25" t="s">
        <v>280</v>
      </c>
      <c r="IK25" t="s">
        <v>280</v>
      </c>
      <c r="IL25" t="s">
        <v>280</v>
      </c>
      <c r="IM25" t="s">
        <v>280</v>
      </c>
      <c r="IN25" t="s">
        <v>280</v>
      </c>
      <c r="IO25" t="s">
        <v>280</v>
      </c>
      <c r="IP25" t="s">
        <v>280</v>
      </c>
      <c r="IQ25" t="s">
        <v>280</v>
      </c>
      <c r="IR25" t="s">
        <v>280</v>
      </c>
      <c r="IS25" t="s">
        <v>280</v>
      </c>
      <c r="IT25" t="s">
        <v>545</v>
      </c>
      <c r="IU25" t="s">
        <v>280</v>
      </c>
      <c r="IW25">
        <v>4</v>
      </c>
      <c r="IX25">
        <v>36</v>
      </c>
      <c r="IY25">
        <v>0.9</v>
      </c>
      <c r="IZ25">
        <v>0</v>
      </c>
      <c r="JA25">
        <v>0</v>
      </c>
      <c r="JB25">
        <v>0</v>
      </c>
      <c r="JC25">
        <v>0</v>
      </c>
      <c r="JD25">
        <v>0</v>
      </c>
      <c r="JE25">
        <v>0</v>
      </c>
      <c r="JF25">
        <v>0.9</v>
      </c>
      <c r="JG25" t="s">
        <v>302</v>
      </c>
      <c r="JH25" s="14">
        <v>16</v>
      </c>
      <c r="JI25">
        <v>3</v>
      </c>
      <c r="JJ25">
        <v>3</v>
      </c>
      <c r="JK25" t="s">
        <v>546</v>
      </c>
      <c r="JL25" t="s">
        <v>302</v>
      </c>
      <c r="JM25" s="2">
        <v>46048</v>
      </c>
    </row>
    <row r="26" spans="1:273" x14ac:dyDescent="0.25">
      <c r="A26" t="s">
        <v>547</v>
      </c>
      <c r="B26" t="s">
        <v>548</v>
      </c>
      <c r="C26" t="s">
        <v>548</v>
      </c>
      <c r="D26" t="s">
        <v>549</v>
      </c>
      <c r="E26">
        <v>68313</v>
      </c>
      <c r="F26" t="s">
        <v>550</v>
      </c>
      <c r="G26" t="s">
        <v>312</v>
      </c>
      <c r="H26" t="s">
        <v>400</v>
      </c>
      <c r="I26">
        <v>365</v>
      </c>
      <c r="J26">
        <v>365</v>
      </c>
      <c r="K26">
        <v>0</v>
      </c>
      <c r="L26">
        <v>0</v>
      </c>
      <c r="M26">
        <v>1920</v>
      </c>
      <c r="N26">
        <v>2012</v>
      </c>
      <c r="O26" t="s">
        <v>280</v>
      </c>
      <c r="Q26" t="s">
        <v>274</v>
      </c>
      <c r="R26" t="s">
        <v>275</v>
      </c>
      <c r="S26" t="s">
        <v>276</v>
      </c>
      <c r="T26" t="s">
        <v>280</v>
      </c>
      <c r="U26" t="s">
        <v>277</v>
      </c>
      <c r="W26">
        <v>1</v>
      </c>
      <c r="X26" t="s">
        <v>273</v>
      </c>
      <c r="Y26" t="s">
        <v>280</v>
      </c>
      <c r="AG26">
        <v>760</v>
      </c>
      <c r="AH26" s="1">
        <v>250</v>
      </c>
      <c r="AI26">
        <v>50</v>
      </c>
      <c r="AJ26">
        <v>250</v>
      </c>
      <c r="AK26" s="2">
        <v>45658</v>
      </c>
      <c r="AL26" s="2">
        <v>46022</v>
      </c>
      <c r="AM26" s="10">
        <v>6000</v>
      </c>
      <c r="AO26" s="10"/>
      <c r="AQ26" s="10"/>
      <c r="AS26" s="10"/>
      <c r="AT26" s="10">
        <v>6000</v>
      </c>
      <c r="AU26" s="10">
        <v>200</v>
      </c>
      <c r="AV26" s="10">
        <v>0</v>
      </c>
      <c r="AW26" s="10">
        <v>0</v>
      </c>
      <c r="AX26" s="10">
        <v>0</v>
      </c>
      <c r="AY26" s="10">
        <v>0</v>
      </c>
      <c r="AZ26" s="10">
        <v>200</v>
      </c>
      <c r="BB26" s="10">
        <v>0</v>
      </c>
      <c r="BC26" s="10">
        <v>0</v>
      </c>
      <c r="BD26" s="10">
        <v>0</v>
      </c>
      <c r="BE26" s="10">
        <v>0</v>
      </c>
      <c r="BF26" t="s">
        <v>551</v>
      </c>
      <c r="BG26" s="10">
        <v>1000</v>
      </c>
      <c r="BH26" s="10">
        <v>1000</v>
      </c>
      <c r="BI26" s="10">
        <v>7200</v>
      </c>
      <c r="BJ26" s="10">
        <v>0</v>
      </c>
      <c r="BK26" s="10">
        <v>0</v>
      </c>
      <c r="BL26" s="10">
        <v>0</v>
      </c>
      <c r="BM26" s="10">
        <v>0</v>
      </c>
      <c r="BN26" s="10">
        <v>0</v>
      </c>
      <c r="BO26" t="s">
        <v>280</v>
      </c>
      <c r="BQ26" s="10"/>
      <c r="BR26" s="10"/>
      <c r="BT26" s="10">
        <v>0</v>
      </c>
      <c r="BU26" s="10">
        <v>0</v>
      </c>
      <c r="BV26" s="10">
        <v>0</v>
      </c>
      <c r="BW26" t="s">
        <v>280</v>
      </c>
      <c r="BX26" t="s">
        <v>280</v>
      </c>
      <c r="BY26" t="s">
        <v>280</v>
      </c>
      <c r="BZ26" t="s">
        <v>280</v>
      </c>
      <c r="CA26" t="s">
        <v>280</v>
      </c>
      <c r="CB26" t="s">
        <v>280</v>
      </c>
      <c r="CC26" t="s">
        <v>280</v>
      </c>
      <c r="CD26" t="s">
        <v>280</v>
      </c>
      <c r="CE26" t="s">
        <v>280</v>
      </c>
      <c r="CF26" t="s">
        <v>280</v>
      </c>
      <c r="CH26" s="10">
        <v>702</v>
      </c>
      <c r="CI26" s="10">
        <v>0</v>
      </c>
      <c r="CJ26" s="10">
        <v>0</v>
      </c>
      <c r="CK26" s="10">
        <v>702</v>
      </c>
      <c r="CL26" s="10">
        <v>0</v>
      </c>
      <c r="CM26" s="10">
        <v>0</v>
      </c>
      <c r="CN26" s="10">
        <v>624</v>
      </c>
      <c r="CO26" s="10">
        <v>0</v>
      </c>
      <c r="CP26" s="10">
        <v>2550</v>
      </c>
      <c r="CQ26" s="10">
        <v>3174</v>
      </c>
      <c r="CR26" s="10">
        <v>3876</v>
      </c>
      <c r="CS26" s="10">
        <v>5815</v>
      </c>
      <c r="CT26" s="1">
        <v>5292</v>
      </c>
      <c r="CU26">
        <v>60</v>
      </c>
      <c r="CV26">
        <v>40</v>
      </c>
      <c r="CW26" s="1">
        <v>5312</v>
      </c>
      <c r="CX26">
        <v>0</v>
      </c>
      <c r="CY26">
        <v>0</v>
      </c>
      <c r="CZ26">
        <v>0</v>
      </c>
      <c r="DA26">
        <v>0</v>
      </c>
      <c r="DB26">
        <v>0</v>
      </c>
      <c r="DC26">
        <v>0</v>
      </c>
      <c r="DD26">
        <v>0</v>
      </c>
      <c r="DE26">
        <v>0</v>
      </c>
      <c r="DF26">
        <v>0</v>
      </c>
      <c r="DG26">
        <v>0</v>
      </c>
      <c r="DH26">
        <v>0</v>
      </c>
      <c r="DI26">
        <v>0</v>
      </c>
      <c r="DJ26" t="s">
        <v>454</v>
      </c>
      <c r="DK26">
        <v>158</v>
      </c>
      <c r="DL26">
        <v>15</v>
      </c>
      <c r="DM26">
        <v>5</v>
      </c>
      <c r="DN26">
        <v>168</v>
      </c>
      <c r="DO26" s="1">
        <v>5450</v>
      </c>
      <c r="DP26">
        <v>75</v>
      </c>
      <c r="DQ26">
        <v>45</v>
      </c>
      <c r="DR26" s="1">
        <v>5480</v>
      </c>
      <c r="DS26" t="s">
        <v>552</v>
      </c>
      <c r="DT26">
        <v>20</v>
      </c>
      <c r="DU26" t="s">
        <v>280</v>
      </c>
      <c r="DV26" t="s">
        <v>280</v>
      </c>
      <c r="DW26" t="s">
        <v>280</v>
      </c>
      <c r="DX26" t="s">
        <v>280</v>
      </c>
      <c r="DY26" t="s">
        <v>280</v>
      </c>
      <c r="DZ26" t="s">
        <v>280</v>
      </c>
      <c r="EA26" t="s">
        <v>280</v>
      </c>
      <c r="EB26" t="s">
        <v>280</v>
      </c>
      <c r="EC26" t="s">
        <v>280</v>
      </c>
      <c r="ED26" t="s">
        <v>280</v>
      </c>
      <c r="EE26" t="s">
        <v>280</v>
      </c>
      <c r="EF26" t="s">
        <v>280</v>
      </c>
      <c r="EG26">
        <v>300</v>
      </c>
      <c r="EH26">
        <v>325</v>
      </c>
      <c r="EI26" t="s">
        <v>285</v>
      </c>
      <c r="EJ26">
        <v>0</v>
      </c>
      <c r="EK26" t="s">
        <v>285</v>
      </c>
      <c r="EL26">
        <v>0</v>
      </c>
      <c r="EM26" t="s">
        <v>285</v>
      </c>
      <c r="EN26">
        <v>48</v>
      </c>
      <c r="EO26">
        <v>50</v>
      </c>
      <c r="EP26">
        <v>35</v>
      </c>
      <c r="EQ26">
        <v>133</v>
      </c>
      <c r="ER26">
        <v>0</v>
      </c>
      <c r="ES26">
        <v>0</v>
      </c>
      <c r="ET26">
        <v>0</v>
      </c>
      <c r="EU26">
        <v>0</v>
      </c>
      <c r="EV26">
        <v>0</v>
      </c>
      <c r="EW26">
        <v>0</v>
      </c>
      <c r="EX26">
        <v>0</v>
      </c>
      <c r="EY26">
        <v>0</v>
      </c>
      <c r="EZ26">
        <v>0</v>
      </c>
      <c r="FA26">
        <v>0</v>
      </c>
      <c r="FB26">
        <v>0</v>
      </c>
      <c r="FC26">
        <v>0</v>
      </c>
      <c r="FD26">
        <v>0</v>
      </c>
      <c r="FE26">
        <v>48</v>
      </c>
      <c r="FF26">
        <v>50</v>
      </c>
      <c r="FG26">
        <v>133</v>
      </c>
      <c r="FH26">
        <v>0</v>
      </c>
      <c r="FI26">
        <v>0</v>
      </c>
      <c r="FJ26" t="s">
        <v>273</v>
      </c>
      <c r="FK26" t="s">
        <v>362</v>
      </c>
      <c r="FV26" t="s">
        <v>280</v>
      </c>
      <c r="FW26" t="s">
        <v>280</v>
      </c>
      <c r="FX26" t="s">
        <v>273</v>
      </c>
      <c r="FY26" t="s">
        <v>280</v>
      </c>
      <c r="FZ26" t="s">
        <v>280</v>
      </c>
      <c r="GA26" t="s">
        <v>280</v>
      </c>
      <c r="GB26">
        <v>0</v>
      </c>
      <c r="GC26" s="12" t="s">
        <v>280</v>
      </c>
      <c r="GE26">
        <v>2</v>
      </c>
      <c r="GF26">
        <v>0</v>
      </c>
      <c r="GG26">
        <v>2</v>
      </c>
      <c r="GH26">
        <v>0</v>
      </c>
      <c r="GI26">
        <v>0</v>
      </c>
      <c r="GJ26">
        <v>2</v>
      </c>
      <c r="GK26">
        <v>4</v>
      </c>
      <c r="GL26">
        <v>2</v>
      </c>
      <c r="GM26">
        <v>2</v>
      </c>
      <c r="GN26">
        <v>0</v>
      </c>
      <c r="GO26">
        <v>4</v>
      </c>
      <c r="GP26">
        <v>10</v>
      </c>
      <c r="GQ26">
        <v>0</v>
      </c>
      <c r="GR26">
        <v>10</v>
      </c>
      <c r="GS26">
        <v>0</v>
      </c>
      <c r="GT26">
        <v>0</v>
      </c>
      <c r="GU26">
        <v>100</v>
      </c>
      <c r="GV26">
        <v>110</v>
      </c>
      <c r="GW26">
        <v>60</v>
      </c>
      <c r="GX26">
        <v>50</v>
      </c>
      <c r="GY26">
        <v>0</v>
      </c>
      <c r="GZ26">
        <v>110</v>
      </c>
      <c r="HA26">
        <v>0</v>
      </c>
      <c r="HB26">
        <v>0</v>
      </c>
      <c r="HC26">
        <v>2</v>
      </c>
      <c r="HD26">
        <v>0</v>
      </c>
      <c r="HE26">
        <v>0</v>
      </c>
      <c r="HF26">
        <v>0</v>
      </c>
      <c r="HG26">
        <v>0</v>
      </c>
      <c r="HH26">
        <v>0</v>
      </c>
      <c r="HI26" t="s">
        <v>280</v>
      </c>
      <c r="HK26" t="s">
        <v>280</v>
      </c>
      <c r="HM26" t="s">
        <v>280</v>
      </c>
      <c r="HO26" t="s">
        <v>297</v>
      </c>
      <c r="HP26" t="s">
        <v>280</v>
      </c>
      <c r="HR26" t="s">
        <v>297</v>
      </c>
      <c r="HS26" t="s">
        <v>553</v>
      </c>
      <c r="HT26" t="s">
        <v>544</v>
      </c>
      <c r="HU26" t="s">
        <v>273</v>
      </c>
      <c r="HV26" t="s">
        <v>278</v>
      </c>
      <c r="HX26" t="s">
        <v>393</v>
      </c>
      <c r="HZ26">
        <v>53</v>
      </c>
      <c r="IA26">
        <v>53</v>
      </c>
      <c r="IB26" t="s">
        <v>280</v>
      </c>
      <c r="IC26" t="s">
        <v>280</v>
      </c>
      <c r="ID26" t="s">
        <v>280</v>
      </c>
      <c r="IE26" t="s">
        <v>280</v>
      </c>
      <c r="IF26" t="s">
        <v>280</v>
      </c>
      <c r="IG26" t="s">
        <v>280</v>
      </c>
      <c r="IH26" t="s">
        <v>280</v>
      </c>
      <c r="II26" t="s">
        <v>273</v>
      </c>
      <c r="IJ26" t="s">
        <v>280</v>
      </c>
      <c r="IK26" t="s">
        <v>280</v>
      </c>
      <c r="IL26" t="s">
        <v>280</v>
      </c>
      <c r="IM26" t="s">
        <v>280</v>
      </c>
      <c r="IN26" t="s">
        <v>280</v>
      </c>
      <c r="IO26" t="s">
        <v>280</v>
      </c>
      <c r="IP26" t="s">
        <v>280</v>
      </c>
      <c r="IQ26" t="s">
        <v>280</v>
      </c>
      <c r="IR26" t="s">
        <v>280</v>
      </c>
      <c r="IS26" t="s">
        <v>280</v>
      </c>
      <c r="IU26" t="s">
        <v>280</v>
      </c>
      <c r="IW26">
        <v>0</v>
      </c>
      <c r="IX26">
        <v>0</v>
      </c>
      <c r="IY26">
        <v>0</v>
      </c>
      <c r="IZ26">
        <v>0</v>
      </c>
      <c r="JA26">
        <v>0</v>
      </c>
      <c r="JB26">
        <v>0</v>
      </c>
      <c r="JC26">
        <v>0</v>
      </c>
      <c r="JD26">
        <v>0</v>
      </c>
      <c r="JE26">
        <v>0</v>
      </c>
      <c r="JF26">
        <v>0</v>
      </c>
      <c r="JG26" t="s">
        <v>554</v>
      </c>
      <c r="JH26" s="14">
        <v>0</v>
      </c>
      <c r="JI26">
        <v>8</v>
      </c>
      <c r="JJ26">
        <v>5</v>
      </c>
      <c r="JK26" t="s">
        <v>555</v>
      </c>
      <c r="JL26" t="s">
        <v>556</v>
      </c>
      <c r="JM26" s="2">
        <v>46070</v>
      </c>
    </row>
    <row r="27" spans="1:273" x14ac:dyDescent="0.25">
      <c r="A27" t="s">
        <v>557</v>
      </c>
      <c r="B27" t="s">
        <v>558</v>
      </c>
      <c r="C27" t="s">
        <v>559</v>
      </c>
      <c r="D27" t="s">
        <v>560</v>
      </c>
      <c r="E27">
        <v>68716</v>
      </c>
      <c r="F27" t="s">
        <v>464</v>
      </c>
      <c r="G27" t="s">
        <v>561</v>
      </c>
      <c r="H27" t="s">
        <v>310</v>
      </c>
      <c r="I27">
        <v>652</v>
      </c>
      <c r="J27">
        <v>652</v>
      </c>
      <c r="K27">
        <v>0</v>
      </c>
      <c r="L27">
        <v>0</v>
      </c>
      <c r="M27">
        <v>2009</v>
      </c>
      <c r="O27" t="s">
        <v>280</v>
      </c>
      <c r="Q27" t="s">
        <v>274</v>
      </c>
      <c r="R27" t="s">
        <v>275</v>
      </c>
      <c r="S27" t="s">
        <v>276</v>
      </c>
      <c r="T27" t="s">
        <v>273</v>
      </c>
      <c r="U27" t="s">
        <v>277</v>
      </c>
      <c r="W27">
        <v>1</v>
      </c>
      <c r="X27" t="s">
        <v>273</v>
      </c>
      <c r="Y27" t="s">
        <v>273</v>
      </c>
      <c r="Z27">
        <v>4</v>
      </c>
      <c r="AA27" t="s">
        <v>280</v>
      </c>
      <c r="AC27" t="s">
        <v>273</v>
      </c>
      <c r="AE27" t="s">
        <v>273</v>
      </c>
      <c r="AG27" s="1">
        <v>1600</v>
      </c>
      <c r="AH27" s="1">
        <v>1456</v>
      </c>
      <c r="AI27">
        <v>52</v>
      </c>
      <c r="AJ27" s="1">
        <v>1456</v>
      </c>
      <c r="AK27" s="2">
        <v>45566</v>
      </c>
      <c r="AL27" s="2">
        <v>45930</v>
      </c>
      <c r="AM27" s="10">
        <v>51801</v>
      </c>
      <c r="AO27" s="10"/>
      <c r="AQ27" s="10"/>
      <c r="AS27" s="10"/>
      <c r="AT27" s="10">
        <v>51801</v>
      </c>
      <c r="AU27" s="10">
        <v>928</v>
      </c>
      <c r="AV27" s="10">
        <v>0</v>
      </c>
      <c r="AW27" s="10">
        <v>0</v>
      </c>
      <c r="AX27" s="10">
        <v>0</v>
      </c>
      <c r="AY27" s="10">
        <v>0</v>
      </c>
      <c r="AZ27" s="10">
        <v>928</v>
      </c>
      <c r="BB27" s="10">
        <v>0</v>
      </c>
      <c r="BC27" s="10">
        <v>0</v>
      </c>
      <c r="BD27" s="10">
        <v>0</v>
      </c>
      <c r="BE27" s="10">
        <v>0</v>
      </c>
      <c r="BF27" t="s">
        <v>562</v>
      </c>
      <c r="BG27" s="10">
        <v>1927</v>
      </c>
      <c r="BH27" s="10">
        <v>1927</v>
      </c>
      <c r="BI27" s="10">
        <v>54656</v>
      </c>
      <c r="BJ27" s="10">
        <v>0</v>
      </c>
      <c r="BK27" s="10">
        <v>0</v>
      </c>
      <c r="BL27" s="10">
        <v>0</v>
      </c>
      <c r="BM27" s="10">
        <v>0</v>
      </c>
      <c r="BN27" s="10">
        <v>0</v>
      </c>
      <c r="BO27" t="s">
        <v>280</v>
      </c>
      <c r="BQ27" s="10"/>
      <c r="BR27" s="10"/>
      <c r="BS27">
        <v>0</v>
      </c>
      <c r="BT27" s="10">
        <v>17356</v>
      </c>
      <c r="BU27" s="10">
        <v>1076</v>
      </c>
      <c r="BV27" s="10">
        <v>18432</v>
      </c>
      <c r="BW27" t="s">
        <v>280</v>
      </c>
      <c r="BX27" t="s">
        <v>280</v>
      </c>
      <c r="BY27" t="s">
        <v>280</v>
      </c>
      <c r="BZ27" t="s">
        <v>280</v>
      </c>
      <c r="CA27" t="s">
        <v>280</v>
      </c>
      <c r="CB27" t="s">
        <v>280</v>
      </c>
      <c r="CC27" t="s">
        <v>280</v>
      </c>
      <c r="CD27" t="s">
        <v>273</v>
      </c>
      <c r="CE27" t="s">
        <v>273</v>
      </c>
      <c r="CF27" t="s">
        <v>273</v>
      </c>
      <c r="CH27" s="10">
        <v>8215</v>
      </c>
      <c r="CI27" s="10">
        <v>500</v>
      </c>
      <c r="CJ27" s="10">
        <v>963</v>
      </c>
      <c r="CK27" s="10">
        <v>9678</v>
      </c>
      <c r="CL27" s="10">
        <v>4083</v>
      </c>
      <c r="CM27" s="10">
        <v>800</v>
      </c>
      <c r="CN27" s="10">
        <v>912</v>
      </c>
      <c r="CO27" s="10">
        <v>0</v>
      </c>
      <c r="CP27" s="10">
        <v>22770</v>
      </c>
      <c r="CQ27" s="10">
        <v>28565</v>
      </c>
      <c r="CR27" s="10">
        <v>56675</v>
      </c>
      <c r="CS27" s="10">
        <v>0</v>
      </c>
      <c r="CT27" s="1">
        <v>8152</v>
      </c>
      <c r="CU27">
        <v>407</v>
      </c>
      <c r="CV27">
        <v>357</v>
      </c>
      <c r="CW27" s="1">
        <v>8202</v>
      </c>
      <c r="CX27">
        <v>2</v>
      </c>
      <c r="CY27">
        <v>0</v>
      </c>
      <c r="CZ27">
        <v>0</v>
      </c>
      <c r="DA27">
        <v>2</v>
      </c>
      <c r="DB27" s="1">
        <v>1119</v>
      </c>
      <c r="DC27">
        <v>40</v>
      </c>
      <c r="DD27">
        <v>57</v>
      </c>
      <c r="DE27" s="1">
        <v>1102</v>
      </c>
      <c r="DF27">
        <v>15</v>
      </c>
      <c r="DG27">
        <v>0</v>
      </c>
      <c r="DH27">
        <v>2</v>
      </c>
      <c r="DI27">
        <v>13</v>
      </c>
      <c r="DJ27" t="s">
        <v>563</v>
      </c>
      <c r="DK27">
        <v>1</v>
      </c>
      <c r="DL27">
        <v>0</v>
      </c>
      <c r="DM27">
        <v>0</v>
      </c>
      <c r="DN27">
        <v>1</v>
      </c>
      <c r="DO27" s="1">
        <v>9274</v>
      </c>
      <c r="DP27">
        <v>447</v>
      </c>
      <c r="DQ27">
        <v>414</v>
      </c>
      <c r="DR27" s="1">
        <v>9307</v>
      </c>
      <c r="DS27" t="s">
        <v>564</v>
      </c>
      <c r="DT27">
        <v>12</v>
      </c>
      <c r="DU27" t="s">
        <v>280</v>
      </c>
      <c r="DV27" t="s">
        <v>273</v>
      </c>
      <c r="DW27" t="s">
        <v>280</v>
      </c>
      <c r="DX27" t="s">
        <v>280</v>
      </c>
      <c r="DY27" t="s">
        <v>280</v>
      </c>
      <c r="DZ27" t="s">
        <v>273</v>
      </c>
      <c r="EA27" t="s">
        <v>280</v>
      </c>
      <c r="EB27" t="s">
        <v>273</v>
      </c>
      <c r="EC27" t="s">
        <v>280</v>
      </c>
      <c r="ED27" t="s">
        <v>280</v>
      </c>
      <c r="EE27" t="s">
        <v>280</v>
      </c>
      <c r="EF27" t="s">
        <v>280</v>
      </c>
      <c r="EG27">
        <v>545</v>
      </c>
      <c r="EH27" s="1">
        <v>2439</v>
      </c>
      <c r="EI27" t="s">
        <v>281</v>
      </c>
      <c r="EJ27">
        <v>28</v>
      </c>
      <c r="EK27" t="s">
        <v>281</v>
      </c>
      <c r="EL27">
        <v>157</v>
      </c>
      <c r="EM27" t="s">
        <v>281</v>
      </c>
      <c r="EN27">
        <v>900</v>
      </c>
      <c r="EO27" s="1">
        <v>1049</v>
      </c>
      <c r="EP27">
        <v>0</v>
      </c>
      <c r="EQ27" s="1">
        <v>1949</v>
      </c>
      <c r="ER27">
        <v>429</v>
      </c>
      <c r="ES27">
        <v>51</v>
      </c>
      <c r="ET27">
        <v>480</v>
      </c>
      <c r="EU27">
        <v>7</v>
      </c>
      <c r="EV27">
        <v>0</v>
      </c>
      <c r="EW27">
        <v>7</v>
      </c>
      <c r="EX27">
        <v>188</v>
      </c>
      <c r="EY27">
        <v>16</v>
      </c>
      <c r="EZ27">
        <v>204</v>
      </c>
      <c r="FA27">
        <v>0</v>
      </c>
      <c r="FB27">
        <v>0</v>
      </c>
      <c r="FC27">
        <v>0</v>
      </c>
      <c r="FD27">
        <v>691</v>
      </c>
      <c r="FE27" s="1">
        <v>1524</v>
      </c>
      <c r="FF27" s="1">
        <v>1116</v>
      </c>
      <c r="FG27" s="1">
        <v>2640</v>
      </c>
      <c r="FH27">
        <v>0</v>
      </c>
      <c r="FI27">
        <v>4</v>
      </c>
      <c r="FJ27" t="s">
        <v>280</v>
      </c>
      <c r="FK27" t="s">
        <v>282</v>
      </c>
      <c r="FQ27" t="s">
        <v>273</v>
      </c>
      <c r="FR27" t="s">
        <v>273</v>
      </c>
      <c r="FS27" t="s">
        <v>273</v>
      </c>
      <c r="FT27" t="s">
        <v>273</v>
      </c>
      <c r="FV27" t="s">
        <v>280</v>
      </c>
      <c r="FW27" t="s">
        <v>280</v>
      </c>
      <c r="FX27" t="s">
        <v>273</v>
      </c>
      <c r="FY27" t="s">
        <v>280</v>
      </c>
      <c r="FZ27" t="s">
        <v>280</v>
      </c>
      <c r="GA27" t="s">
        <v>280</v>
      </c>
      <c r="GB27">
        <v>4</v>
      </c>
      <c r="GC27" s="12"/>
      <c r="GE27">
        <v>1</v>
      </c>
      <c r="GF27">
        <v>15</v>
      </c>
      <c r="GG27">
        <v>16</v>
      </c>
      <c r="GH27">
        <v>12</v>
      </c>
      <c r="GI27">
        <v>6</v>
      </c>
      <c r="GJ27">
        <v>9</v>
      </c>
      <c r="GK27">
        <v>43</v>
      </c>
      <c r="GL27">
        <v>43</v>
      </c>
      <c r="GM27">
        <v>0</v>
      </c>
      <c r="GN27">
        <v>0</v>
      </c>
      <c r="GO27">
        <v>43</v>
      </c>
      <c r="GP27">
        <v>15</v>
      </c>
      <c r="GQ27">
        <v>292</v>
      </c>
      <c r="GR27">
        <v>307</v>
      </c>
      <c r="GS27">
        <v>131</v>
      </c>
      <c r="GT27">
        <v>11</v>
      </c>
      <c r="GU27">
        <v>78</v>
      </c>
      <c r="GV27">
        <v>527</v>
      </c>
      <c r="GW27">
        <v>527</v>
      </c>
      <c r="GX27">
        <v>0</v>
      </c>
      <c r="GY27">
        <v>0</v>
      </c>
      <c r="GZ27">
        <v>527</v>
      </c>
      <c r="HA27">
        <v>0</v>
      </c>
      <c r="HB27">
        <v>0</v>
      </c>
      <c r="HC27">
        <v>11</v>
      </c>
      <c r="HD27">
        <v>581</v>
      </c>
      <c r="HE27">
        <v>0</v>
      </c>
      <c r="HF27">
        <v>0</v>
      </c>
      <c r="HG27">
        <v>0</v>
      </c>
      <c r="HH27">
        <v>0</v>
      </c>
      <c r="HI27" t="s">
        <v>273</v>
      </c>
      <c r="HJ27">
        <v>42</v>
      </c>
      <c r="HK27" t="s">
        <v>273</v>
      </c>
      <c r="HL27">
        <v>8</v>
      </c>
      <c r="HM27" t="s">
        <v>280</v>
      </c>
      <c r="HO27" t="s">
        <v>379</v>
      </c>
      <c r="HP27" t="s">
        <v>273</v>
      </c>
      <c r="HQ27">
        <v>4</v>
      </c>
      <c r="HR27" t="s">
        <v>278</v>
      </c>
      <c r="HS27" t="s">
        <v>565</v>
      </c>
      <c r="HT27" t="s">
        <v>299</v>
      </c>
      <c r="HU27" t="s">
        <v>273</v>
      </c>
      <c r="HV27" t="s">
        <v>278</v>
      </c>
      <c r="HX27" t="s">
        <v>393</v>
      </c>
      <c r="HY27" t="s">
        <v>300</v>
      </c>
      <c r="HZ27">
        <v>106</v>
      </c>
      <c r="IA27">
        <v>106</v>
      </c>
      <c r="IB27" t="s">
        <v>280</v>
      </c>
      <c r="IC27" t="s">
        <v>280</v>
      </c>
      <c r="ID27" t="s">
        <v>280</v>
      </c>
      <c r="IE27" t="s">
        <v>280</v>
      </c>
      <c r="IF27" t="s">
        <v>273</v>
      </c>
      <c r="IG27" t="s">
        <v>280</v>
      </c>
      <c r="IH27" t="s">
        <v>280</v>
      </c>
      <c r="II27" t="s">
        <v>280</v>
      </c>
      <c r="IJ27" t="s">
        <v>280</v>
      </c>
      <c r="IK27" t="s">
        <v>280</v>
      </c>
      <c r="IL27" t="s">
        <v>280</v>
      </c>
      <c r="IM27" t="s">
        <v>280</v>
      </c>
      <c r="IN27" t="s">
        <v>280</v>
      </c>
      <c r="IO27" t="s">
        <v>280</v>
      </c>
      <c r="IP27" t="s">
        <v>273</v>
      </c>
      <c r="IQ27" t="s">
        <v>280</v>
      </c>
      <c r="IR27" t="s">
        <v>280</v>
      </c>
      <c r="IS27" t="s">
        <v>280</v>
      </c>
      <c r="IT27" t="s">
        <v>566</v>
      </c>
      <c r="IU27" t="s">
        <v>280</v>
      </c>
      <c r="IW27">
        <v>1</v>
      </c>
      <c r="IX27">
        <v>25.5</v>
      </c>
      <c r="IY27">
        <v>0.64</v>
      </c>
      <c r="IZ27">
        <v>0</v>
      </c>
      <c r="JA27">
        <v>0</v>
      </c>
      <c r="JB27">
        <v>0</v>
      </c>
      <c r="JC27">
        <v>1</v>
      </c>
      <c r="JD27">
        <v>5.5</v>
      </c>
      <c r="JE27">
        <v>0.14000000000000001</v>
      </c>
      <c r="JF27">
        <v>0.78</v>
      </c>
      <c r="JG27" t="s">
        <v>304</v>
      </c>
      <c r="JH27" s="14">
        <v>13.96</v>
      </c>
      <c r="JI27">
        <v>1</v>
      </c>
      <c r="JJ27">
        <v>1</v>
      </c>
      <c r="JK27" t="s">
        <v>567</v>
      </c>
      <c r="JL27" t="s">
        <v>302</v>
      </c>
      <c r="JM27" s="2">
        <v>46101</v>
      </c>
    </row>
    <row r="28" spans="1:273" x14ac:dyDescent="0.25">
      <c r="A28" t="s">
        <v>568</v>
      </c>
      <c r="B28" t="s">
        <v>569</v>
      </c>
      <c r="C28" t="s">
        <v>569</v>
      </c>
      <c r="D28" t="s">
        <v>570</v>
      </c>
      <c r="E28">
        <v>68005</v>
      </c>
      <c r="F28" t="s">
        <v>571</v>
      </c>
      <c r="G28" t="s">
        <v>572</v>
      </c>
      <c r="H28" t="s">
        <v>310</v>
      </c>
      <c r="I28">
        <v>64777</v>
      </c>
      <c r="J28">
        <v>64777</v>
      </c>
      <c r="K28">
        <v>0</v>
      </c>
      <c r="L28">
        <v>0</v>
      </c>
      <c r="M28">
        <v>2024</v>
      </c>
      <c r="N28">
        <v>2024</v>
      </c>
      <c r="O28" t="s">
        <v>280</v>
      </c>
      <c r="Q28" t="s">
        <v>274</v>
      </c>
      <c r="R28" t="s">
        <v>275</v>
      </c>
      <c r="S28" t="s">
        <v>276</v>
      </c>
      <c r="T28" t="s">
        <v>273</v>
      </c>
      <c r="U28" t="s">
        <v>277</v>
      </c>
      <c r="W28">
        <v>1</v>
      </c>
      <c r="X28" t="s">
        <v>273</v>
      </c>
      <c r="Y28" t="s">
        <v>273</v>
      </c>
      <c r="Z28">
        <v>3110</v>
      </c>
      <c r="AA28" t="s">
        <v>280</v>
      </c>
      <c r="AB28" t="s">
        <v>273</v>
      </c>
      <c r="AE28" t="s">
        <v>273</v>
      </c>
      <c r="AG28" s="1">
        <v>22650</v>
      </c>
      <c r="AH28" s="1">
        <v>3432</v>
      </c>
      <c r="AI28">
        <v>52</v>
      </c>
      <c r="AJ28" s="1">
        <v>3432</v>
      </c>
      <c r="AK28" s="2">
        <v>45566</v>
      </c>
      <c r="AL28" s="2">
        <v>45930</v>
      </c>
      <c r="AM28" s="10">
        <v>1745009</v>
      </c>
      <c r="AO28" s="10"/>
      <c r="AQ28" s="10"/>
      <c r="AS28" s="10"/>
      <c r="AT28" s="10">
        <v>1745009</v>
      </c>
      <c r="AU28" s="10">
        <v>8581</v>
      </c>
      <c r="AV28" s="10">
        <v>0</v>
      </c>
      <c r="AW28" s="10">
        <v>0</v>
      </c>
      <c r="AX28" s="10">
        <v>1350</v>
      </c>
      <c r="AY28" s="10">
        <v>0</v>
      </c>
      <c r="AZ28" s="10">
        <v>9931</v>
      </c>
      <c r="BB28" s="10">
        <v>0</v>
      </c>
      <c r="BC28" s="10">
        <v>0</v>
      </c>
      <c r="BD28" s="10">
        <v>2223</v>
      </c>
      <c r="BE28" s="10">
        <v>200</v>
      </c>
      <c r="BF28" t="s">
        <v>573</v>
      </c>
      <c r="BG28" s="10">
        <v>90689</v>
      </c>
      <c r="BH28" s="10">
        <v>93112</v>
      </c>
      <c r="BI28" s="10">
        <v>1848052</v>
      </c>
      <c r="BJ28" s="10">
        <v>250000</v>
      </c>
      <c r="BK28" s="10">
        <v>0</v>
      </c>
      <c r="BL28" s="10">
        <v>0</v>
      </c>
      <c r="BM28" s="10">
        <v>0</v>
      </c>
      <c r="BN28" s="10">
        <v>250000</v>
      </c>
      <c r="BO28" t="s">
        <v>273</v>
      </c>
      <c r="BP28" t="s">
        <v>574</v>
      </c>
      <c r="BQ28" s="10">
        <v>10</v>
      </c>
      <c r="BR28" s="10">
        <v>40</v>
      </c>
      <c r="BS28" s="1">
        <v>2382</v>
      </c>
      <c r="BT28" s="10">
        <v>932284</v>
      </c>
      <c r="BU28" s="10">
        <v>221079</v>
      </c>
      <c r="BV28" s="10">
        <v>1153363</v>
      </c>
      <c r="BW28" t="s">
        <v>273</v>
      </c>
      <c r="BX28" t="s">
        <v>273</v>
      </c>
      <c r="BY28" t="s">
        <v>273</v>
      </c>
      <c r="BZ28" t="s">
        <v>273</v>
      </c>
      <c r="CA28" t="s">
        <v>273</v>
      </c>
      <c r="CB28" t="s">
        <v>273</v>
      </c>
      <c r="CC28" t="s">
        <v>273</v>
      </c>
      <c r="CD28" t="s">
        <v>273</v>
      </c>
      <c r="CE28" t="s">
        <v>273</v>
      </c>
      <c r="CF28" t="s">
        <v>273</v>
      </c>
      <c r="CG28" t="s">
        <v>575</v>
      </c>
      <c r="CH28" s="10">
        <v>92207</v>
      </c>
      <c r="CI28" s="10">
        <v>22141</v>
      </c>
      <c r="CJ28" s="10">
        <v>4449</v>
      </c>
      <c r="CK28" s="10">
        <v>118797</v>
      </c>
      <c r="CL28" s="10">
        <v>61897</v>
      </c>
      <c r="CM28" s="10">
        <v>22838</v>
      </c>
      <c r="CN28" s="10">
        <v>5009</v>
      </c>
      <c r="CO28" s="10">
        <v>2015</v>
      </c>
      <c r="CP28" s="10">
        <v>112195</v>
      </c>
      <c r="CQ28" s="10">
        <v>203954</v>
      </c>
      <c r="CR28" s="10">
        <v>1476114</v>
      </c>
      <c r="CS28" s="10">
        <v>651687</v>
      </c>
      <c r="CT28" s="1">
        <v>142368</v>
      </c>
      <c r="CU28" s="1">
        <v>4907</v>
      </c>
      <c r="CV28" s="1">
        <v>2129</v>
      </c>
      <c r="CW28" s="1">
        <v>145146</v>
      </c>
      <c r="CX28" s="1">
        <v>9418</v>
      </c>
      <c r="CY28">
        <v>166</v>
      </c>
      <c r="CZ28">
        <v>105</v>
      </c>
      <c r="DA28" s="1">
        <v>9479</v>
      </c>
      <c r="DB28" s="1">
        <v>10818</v>
      </c>
      <c r="DC28">
        <v>422</v>
      </c>
      <c r="DD28">
        <v>629</v>
      </c>
      <c r="DE28" s="1">
        <v>10611</v>
      </c>
      <c r="DF28">
        <v>109</v>
      </c>
      <c r="DG28">
        <v>1</v>
      </c>
      <c r="DH28">
        <v>3</v>
      </c>
      <c r="DI28">
        <v>107</v>
      </c>
      <c r="DJ28" t="s">
        <v>576</v>
      </c>
      <c r="DK28">
        <v>440</v>
      </c>
      <c r="DL28">
        <v>216</v>
      </c>
      <c r="DM28">
        <v>76</v>
      </c>
      <c r="DN28">
        <v>580</v>
      </c>
      <c r="DO28" s="1">
        <v>163044</v>
      </c>
      <c r="DP28" s="1">
        <v>5711</v>
      </c>
      <c r="DQ28" s="1">
        <v>2939</v>
      </c>
      <c r="DR28" s="1">
        <v>165816</v>
      </c>
      <c r="DS28" t="s">
        <v>430</v>
      </c>
      <c r="DT28" s="1">
        <v>0</v>
      </c>
      <c r="DU28" t="s">
        <v>273</v>
      </c>
      <c r="DV28" t="s">
        <v>273</v>
      </c>
      <c r="DW28" t="s">
        <v>280</v>
      </c>
      <c r="DX28" t="s">
        <v>280</v>
      </c>
      <c r="DY28" t="s">
        <v>280</v>
      </c>
      <c r="DZ28" t="s">
        <v>273</v>
      </c>
      <c r="EA28" t="s">
        <v>273</v>
      </c>
      <c r="EB28" t="s">
        <v>273</v>
      </c>
      <c r="EC28" t="s">
        <v>280</v>
      </c>
      <c r="ED28" t="s">
        <v>280</v>
      </c>
      <c r="EE28" t="s">
        <v>280</v>
      </c>
      <c r="EF28" t="s">
        <v>280</v>
      </c>
      <c r="EG28" s="1">
        <v>37833</v>
      </c>
      <c r="EH28" s="1">
        <v>146661</v>
      </c>
      <c r="EI28" t="s">
        <v>281</v>
      </c>
      <c r="EJ28" s="1">
        <v>18230</v>
      </c>
      <c r="EK28" t="s">
        <v>281</v>
      </c>
      <c r="EL28" s="1">
        <v>6877</v>
      </c>
      <c r="EM28" t="s">
        <v>281</v>
      </c>
      <c r="EN28" s="1">
        <v>182046</v>
      </c>
      <c r="EO28" s="1">
        <v>143643</v>
      </c>
      <c r="EP28" s="1">
        <v>5593</v>
      </c>
      <c r="EQ28" s="1">
        <v>331282</v>
      </c>
      <c r="ER28" s="1">
        <v>29838</v>
      </c>
      <c r="ES28" s="1">
        <v>8585</v>
      </c>
      <c r="ET28" s="1">
        <v>38423</v>
      </c>
      <c r="EU28" s="1">
        <v>13731</v>
      </c>
      <c r="EV28">
        <v>497</v>
      </c>
      <c r="EW28" s="1">
        <v>14228</v>
      </c>
      <c r="EX28" s="1">
        <v>39943</v>
      </c>
      <c r="EY28" s="1">
        <v>9805</v>
      </c>
      <c r="EZ28" s="1">
        <v>49748</v>
      </c>
      <c r="FA28">
        <v>0</v>
      </c>
      <c r="FB28">
        <v>0</v>
      </c>
      <c r="FC28">
        <v>0</v>
      </c>
      <c r="FD28" s="1">
        <v>102399</v>
      </c>
      <c r="FE28" s="1">
        <v>265558</v>
      </c>
      <c r="FF28" s="1">
        <v>162530</v>
      </c>
      <c r="FG28" s="1">
        <v>433681</v>
      </c>
      <c r="FH28" s="1">
        <v>2183</v>
      </c>
      <c r="FI28">
        <v>517</v>
      </c>
      <c r="FJ28" t="s">
        <v>280</v>
      </c>
      <c r="FK28" t="s">
        <v>295</v>
      </c>
      <c r="FV28" t="s">
        <v>280</v>
      </c>
      <c r="FW28" t="s">
        <v>280</v>
      </c>
      <c r="FX28" t="s">
        <v>273</v>
      </c>
      <c r="FY28" t="s">
        <v>273</v>
      </c>
      <c r="FZ28" t="s">
        <v>280</v>
      </c>
      <c r="GA28" t="s">
        <v>280</v>
      </c>
      <c r="GB28">
        <v>284</v>
      </c>
      <c r="GC28" s="12" t="s">
        <v>273</v>
      </c>
      <c r="GD28" s="1">
        <v>4871</v>
      </c>
      <c r="GE28">
        <v>134</v>
      </c>
      <c r="GF28">
        <v>241</v>
      </c>
      <c r="GG28">
        <v>375</v>
      </c>
      <c r="GH28">
        <v>48</v>
      </c>
      <c r="GI28" s="1">
        <v>1947</v>
      </c>
      <c r="GJ28">
        <v>0</v>
      </c>
      <c r="GK28" s="1">
        <v>2370</v>
      </c>
      <c r="GL28" s="1">
        <v>2283</v>
      </c>
      <c r="GM28">
        <v>74</v>
      </c>
      <c r="GN28">
        <v>13</v>
      </c>
      <c r="GO28" s="1">
        <v>2370</v>
      </c>
      <c r="GP28" s="1">
        <v>4150</v>
      </c>
      <c r="GQ28" s="1">
        <v>9212</v>
      </c>
      <c r="GR28" s="1">
        <v>13362</v>
      </c>
      <c r="GS28">
        <v>631</v>
      </c>
      <c r="GT28" s="1">
        <v>7031</v>
      </c>
      <c r="GU28">
        <v>0</v>
      </c>
      <c r="GV28" s="1">
        <v>21024</v>
      </c>
      <c r="GW28" s="1">
        <v>19176</v>
      </c>
      <c r="GX28" s="1">
        <v>1163</v>
      </c>
      <c r="GY28">
        <v>685</v>
      </c>
      <c r="GZ28" s="1">
        <v>21024</v>
      </c>
      <c r="HA28">
        <v>1</v>
      </c>
      <c r="HB28">
        <v>37</v>
      </c>
      <c r="HC28">
        <v>68</v>
      </c>
      <c r="HD28" s="1">
        <v>24287</v>
      </c>
      <c r="HE28">
        <v>30</v>
      </c>
      <c r="HF28" s="1">
        <v>1135</v>
      </c>
      <c r="HG28">
        <v>2</v>
      </c>
      <c r="HH28">
        <v>127</v>
      </c>
      <c r="HI28" t="s">
        <v>273</v>
      </c>
      <c r="HJ28" s="1">
        <v>1220</v>
      </c>
      <c r="HK28" t="s">
        <v>273</v>
      </c>
      <c r="HL28">
        <v>236</v>
      </c>
      <c r="HM28" t="s">
        <v>273</v>
      </c>
      <c r="HN28" s="1">
        <v>1655</v>
      </c>
      <c r="HO28" t="s">
        <v>577</v>
      </c>
      <c r="HP28" t="s">
        <v>273</v>
      </c>
      <c r="HQ28">
        <v>12</v>
      </c>
      <c r="HR28" t="s">
        <v>578</v>
      </c>
      <c r="HS28" t="s">
        <v>579</v>
      </c>
      <c r="HT28" t="s">
        <v>299</v>
      </c>
      <c r="HU28" t="s">
        <v>273</v>
      </c>
      <c r="HV28" t="s">
        <v>278</v>
      </c>
      <c r="HX28" t="s">
        <v>286</v>
      </c>
      <c r="HY28" t="s">
        <v>543</v>
      </c>
      <c r="HZ28">
        <v>316</v>
      </c>
      <c r="IA28">
        <v>5</v>
      </c>
      <c r="IB28" t="s">
        <v>273</v>
      </c>
      <c r="IC28" t="s">
        <v>273</v>
      </c>
      <c r="ID28" t="s">
        <v>273</v>
      </c>
      <c r="IE28" t="s">
        <v>273</v>
      </c>
      <c r="IF28" t="s">
        <v>273</v>
      </c>
      <c r="IG28" t="s">
        <v>273</v>
      </c>
      <c r="IH28" t="s">
        <v>273</v>
      </c>
      <c r="II28" t="s">
        <v>273</v>
      </c>
      <c r="IJ28" t="s">
        <v>273</v>
      </c>
      <c r="IK28" t="s">
        <v>273</v>
      </c>
      <c r="IL28" t="s">
        <v>280</v>
      </c>
      <c r="IM28" t="s">
        <v>280</v>
      </c>
      <c r="IN28" t="s">
        <v>273</v>
      </c>
      <c r="IO28" t="s">
        <v>273</v>
      </c>
      <c r="IP28" t="s">
        <v>280</v>
      </c>
      <c r="IQ28" t="s">
        <v>280</v>
      </c>
      <c r="IR28" t="s">
        <v>280</v>
      </c>
      <c r="IS28" t="s">
        <v>273</v>
      </c>
      <c r="IU28" t="s">
        <v>280</v>
      </c>
      <c r="IW28">
        <v>8</v>
      </c>
      <c r="IX28">
        <v>290</v>
      </c>
      <c r="IY28">
        <v>7.25</v>
      </c>
      <c r="IZ28">
        <v>5</v>
      </c>
      <c r="JA28">
        <v>185</v>
      </c>
      <c r="JB28">
        <v>4.63</v>
      </c>
      <c r="JC28">
        <v>17</v>
      </c>
      <c r="JD28">
        <v>400</v>
      </c>
      <c r="JE28">
        <v>10</v>
      </c>
      <c r="JF28">
        <v>17.25</v>
      </c>
      <c r="JG28" t="s">
        <v>304</v>
      </c>
      <c r="JH28" s="14">
        <v>63.26</v>
      </c>
      <c r="JI28">
        <v>122</v>
      </c>
      <c r="JJ28">
        <v>73.59</v>
      </c>
      <c r="JK28" t="s">
        <v>580</v>
      </c>
      <c r="JL28" t="s">
        <v>304</v>
      </c>
      <c r="JM28" s="2">
        <v>46090</v>
      </c>
    </row>
    <row r="29" spans="1:273" x14ac:dyDescent="0.25">
      <c r="A29" t="s">
        <v>2668</v>
      </c>
      <c r="B29" t="s">
        <v>2669</v>
      </c>
      <c r="C29" t="s">
        <v>2670</v>
      </c>
      <c r="D29" t="s">
        <v>2671</v>
      </c>
      <c r="E29">
        <v>69021</v>
      </c>
      <c r="F29" t="s">
        <v>2672</v>
      </c>
      <c r="G29" t="s">
        <v>2673</v>
      </c>
      <c r="H29" t="s">
        <v>387</v>
      </c>
      <c r="I29">
        <v>780</v>
      </c>
      <c r="J29" s="1">
        <v>1581</v>
      </c>
      <c r="K29">
        <v>0</v>
      </c>
      <c r="L29">
        <v>0</v>
      </c>
      <c r="M29">
        <v>1960</v>
      </c>
      <c r="N29">
        <v>2017</v>
      </c>
      <c r="O29" t="s">
        <v>280</v>
      </c>
      <c r="Q29" t="s">
        <v>388</v>
      </c>
      <c r="R29" t="s">
        <v>275</v>
      </c>
      <c r="S29" t="s">
        <v>389</v>
      </c>
      <c r="T29" t="s">
        <v>273</v>
      </c>
      <c r="U29" t="s">
        <v>277</v>
      </c>
      <c r="W29">
        <v>1</v>
      </c>
      <c r="X29" t="s">
        <v>273</v>
      </c>
      <c r="Y29" t="s">
        <v>273</v>
      </c>
      <c r="Z29">
        <v>0</v>
      </c>
      <c r="AA29" t="s">
        <v>280</v>
      </c>
      <c r="AC29" t="s">
        <v>273</v>
      </c>
      <c r="AG29" s="1">
        <v>3000</v>
      </c>
      <c r="AH29" s="1">
        <v>1435</v>
      </c>
      <c r="AI29">
        <v>41</v>
      </c>
      <c r="AJ29" s="1">
        <v>1435</v>
      </c>
      <c r="AK29" s="2">
        <v>45474</v>
      </c>
      <c r="AL29" s="2">
        <v>45838</v>
      </c>
      <c r="AM29" s="10">
        <v>0</v>
      </c>
      <c r="AO29" s="10"/>
      <c r="AP29" t="s">
        <v>2674</v>
      </c>
      <c r="AQ29" s="10">
        <v>77109</v>
      </c>
      <c r="AS29" s="10"/>
      <c r="AT29" s="10">
        <v>77109</v>
      </c>
      <c r="AU29" s="10">
        <v>1096</v>
      </c>
      <c r="AV29" s="10">
        <v>0</v>
      </c>
      <c r="AW29" s="10">
        <v>0</v>
      </c>
      <c r="AX29" s="10">
        <v>0</v>
      </c>
      <c r="AY29" s="10">
        <v>0</v>
      </c>
      <c r="AZ29" s="10">
        <v>1096</v>
      </c>
      <c r="BB29" s="10">
        <v>0</v>
      </c>
      <c r="BC29" s="10">
        <v>0</v>
      </c>
      <c r="BD29" s="10">
        <v>0</v>
      </c>
      <c r="BE29" s="10">
        <v>0</v>
      </c>
      <c r="BF29" t="s">
        <v>2675</v>
      </c>
      <c r="BG29" s="10">
        <v>2073</v>
      </c>
      <c r="BH29" s="10">
        <v>2073</v>
      </c>
      <c r="BI29" s="10">
        <v>80278</v>
      </c>
      <c r="BJ29" s="10">
        <v>0</v>
      </c>
      <c r="BK29" s="10">
        <v>0</v>
      </c>
      <c r="BL29" s="10">
        <v>0</v>
      </c>
      <c r="BM29" s="10">
        <v>0</v>
      </c>
      <c r="BN29" s="10">
        <v>0</v>
      </c>
      <c r="BO29" t="s">
        <v>273</v>
      </c>
      <c r="BP29" t="s">
        <v>2676</v>
      </c>
      <c r="BQ29" s="10">
        <v>4</v>
      </c>
      <c r="BR29" s="10">
        <v>4</v>
      </c>
      <c r="BS29">
        <v>3</v>
      </c>
      <c r="BT29" s="10">
        <v>37896</v>
      </c>
      <c r="BU29" s="10">
        <v>18203</v>
      </c>
      <c r="BV29" s="10">
        <v>56099</v>
      </c>
      <c r="BW29" t="s">
        <v>273</v>
      </c>
      <c r="BX29" t="s">
        <v>280</v>
      </c>
      <c r="BY29" t="s">
        <v>280</v>
      </c>
      <c r="BZ29" t="s">
        <v>280</v>
      </c>
      <c r="CA29" t="s">
        <v>273</v>
      </c>
      <c r="CB29" t="s">
        <v>280</v>
      </c>
      <c r="CC29" t="s">
        <v>280</v>
      </c>
      <c r="CD29" t="s">
        <v>273</v>
      </c>
      <c r="CE29" t="s">
        <v>280</v>
      </c>
      <c r="CF29" t="s">
        <v>273</v>
      </c>
      <c r="CH29" s="10">
        <v>6025</v>
      </c>
      <c r="CI29" s="10">
        <v>500</v>
      </c>
      <c r="CJ29" s="10">
        <v>0</v>
      </c>
      <c r="CK29" s="10">
        <v>6525</v>
      </c>
      <c r="CL29" s="10">
        <v>139</v>
      </c>
      <c r="CM29" s="10">
        <v>1740</v>
      </c>
      <c r="CN29" s="10">
        <v>0</v>
      </c>
      <c r="CO29" s="10">
        <v>0</v>
      </c>
      <c r="CP29" s="10">
        <v>8920</v>
      </c>
      <c r="CQ29" s="10">
        <v>10799</v>
      </c>
      <c r="CR29" s="10">
        <v>73423</v>
      </c>
      <c r="CS29" s="10">
        <v>0</v>
      </c>
      <c r="CT29" s="1">
        <v>12776</v>
      </c>
      <c r="CU29">
        <v>429</v>
      </c>
      <c r="CV29">
        <v>250</v>
      </c>
      <c r="CW29" s="1">
        <v>12955</v>
      </c>
      <c r="CX29">
        <v>220</v>
      </c>
      <c r="CY29">
        <v>2</v>
      </c>
      <c r="CZ29">
        <v>9</v>
      </c>
      <c r="DA29">
        <v>213</v>
      </c>
      <c r="DB29" s="1">
        <v>2364</v>
      </c>
      <c r="DC29">
        <v>17</v>
      </c>
      <c r="DD29">
        <v>6</v>
      </c>
      <c r="DE29" s="1">
        <v>2375</v>
      </c>
      <c r="DF29">
        <v>5</v>
      </c>
      <c r="DG29">
        <v>0</v>
      </c>
      <c r="DH29">
        <v>0</v>
      </c>
      <c r="DI29">
        <v>5</v>
      </c>
      <c r="DJ29">
        <v>0</v>
      </c>
      <c r="DK29">
        <v>0</v>
      </c>
      <c r="DL29">
        <v>0</v>
      </c>
      <c r="DM29">
        <v>0</v>
      </c>
      <c r="DN29">
        <v>0</v>
      </c>
      <c r="DO29" s="1">
        <v>15360</v>
      </c>
      <c r="DP29">
        <v>448</v>
      </c>
      <c r="DQ29">
        <v>265</v>
      </c>
      <c r="DR29" s="1">
        <v>15543</v>
      </c>
      <c r="DS29" t="s">
        <v>297</v>
      </c>
      <c r="DT29">
        <v>0</v>
      </c>
      <c r="DU29" t="s">
        <v>280</v>
      </c>
      <c r="DV29" t="s">
        <v>273</v>
      </c>
      <c r="DW29" t="s">
        <v>280</v>
      </c>
      <c r="DX29" t="s">
        <v>280</v>
      </c>
      <c r="DY29" t="s">
        <v>280</v>
      </c>
      <c r="DZ29" t="s">
        <v>273</v>
      </c>
      <c r="EA29" t="s">
        <v>280</v>
      </c>
      <c r="EB29" t="s">
        <v>273</v>
      </c>
      <c r="EC29" t="s">
        <v>280</v>
      </c>
      <c r="ED29" t="s">
        <v>280</v>
      </c>
      <c r="EE29" t="s">
        <v>280</v>
      </c>
      <c r="EF29" t="s">
        <v>280</v>
      </c>
      <c r="EG29" s="1">
        <v>1140</v>
      </c>
      <c r="EH29" s="1">
        <v>5049</v>
      </c>
      <c r="EI29" t="s">
        <v>281</v>
      </c>
      <c r="EJ29" s="1">
        <v>5049</v>
      </c>
      <c r="EK29" t="s">
        <v>281</v>
      </c>
      <c r="EL29">
        <v>526</v>
      </c>
      <c r="EM29" t="s">
        <v>281</v>
      </c>
      <c r="EN29" s="1">
        <v>2375</v>
      </c>
      <c r="EO29" s="1">
        <v>1619</v>
      </c>
      <c r="EP29">
        <v>0</v>
      </c>
      <c r="EQ29" s="1">
        <v>3994</v>
      </c>
      <c r="ER29">
        <v>495</v>
      </c>
      <c r="ES29">
        <v>17</v>
      </c>
      <c r="ET29">
        <v>512</v>
      </c>
      <c r="EU29">
        <v>212</v>
      </c>
      <c r="EV29">
        <v>0</v>
      </c>
      <c r="EW29">
        <v>212</v>
      </c>
      <c r="EX29" s="1">
        <v>1398</v>
      </c>
      <c r="EY29">
        <v>134</v>
      </c>
      <c r="EZ29" s="1">
        <v>1532</v>
      </c>
      <c r="FA29">
        <v>0</v>
      </c>
      <c r="FB29">
        <v>0</v>
      </c>
      <c r="FC29">
        <v>0</v>
      </c>
      <c r="FD29" s="1">
        <v>2256</v>
      </c>
      <c r="FE29" s="1">
        <v>4480</v>
      </c>
      <c r="FF29" s="1">
        <v>1770</v>
      </c>
      <c r="FG29" s="1">
        <v>6250</v>
      </c>
      <c r="FH29">
        <v>0</v>
      </c>
      <c r="FI29">
        <v>7</v>
      </c>
      <c r="FJ29" t="s">
        <v>273</v>
      </c>
      <c r="FK29" t="s">
        <v>295</v>
      </c>
      <c r="FV29" t="s">
        <v>280</v>
      </c>
      <c r="FW29" t="s">
        <v>280</v>
      </c>
      <c r="FX29" t="s">
        <v>273</v>
      </c>
      <c r="FY29" t="s">
        <v>280</v>
      </c>
      <c r="FZ29" t="s">
        <v>280</v>
      </c>
      <c r="GA29" t="s">
        <v>280</v>
      </c>
      <c r="GB29">
        <v>4</v>
      </c>
      <c r="GC29" s="12"/>
      <c r="GE29">
        <v>8</v>
      </c>
      <c r="GF29">
        <v>4</v>
      </c>
      <c r="GG29">
        <v>12</v>
      </c>
      <c r="GH29">
        <v>0</v>
      </c>
      <c r="GI29">
        <v>5</v>
      </c>
      <c r="GJ29">
        <v>3</v>
      </c>
      <c r="GK29">
        <v>20</v>
      </c>
      <c r="GL29">
        <v>19</v>
      </c>
      <c r="GM29">
        <v>1</v>
      </c>
      <c r="GN29">
        <v>0</v>
      </c>
      <c r="GO29">
        <v>20</v>
      </c>
      <c r="GP29">
        <v>34</v>
      </c>
      <c r="GQ29">
        <v>39</v>
      </c>
      <c r="GR29">
        <v>73</v>
      </c>
      <c r="GS29">
        <v>0</v>
      </c>
      <c r="GT29">
        <v>19</v>
      </c>
      <c r="GU29">
        <v>22</v>
      </c>
      <c r="GV29">
        <v>114</v>
      </c>
      <c r="GW29">
        <v>114</v>
      </c>
      <c r="GX29">
        <v>0</v>
      </c>
      <c r="GY29">
        <v>0</v>
      </c>
      <c r="GZ29">
        <v>114</v>
      </c>
      <c r="HA29">
        <v>0</v>
      </c>
      <c r="HB29">
        <v>0</v>
      </c>
      <c r="HC29">
        <v>0</v>
      </c>
      <c r="HD29">
        <v>0</v>
      </c>
      <c r="HE29">
        <v>0</v>
      </c>
      <c r="HF29">
        <v>0</v>
      </c>
      <c r="HG29">
        <v>0</v>
      </c>
      <c r="HH29">
        <v>0</v>
      </c>
      <c r="HI29" t="s">
        <v>273</v>
      </c>
      <c r="HJ29">
        <v>149</v>
      </c>
      <c r="HK29" t="s">
        <v>280</v>
      </c>
      <c r="HM29" t="s">
        <v>280</v>
      </c>
      <c r="HO29" t="s">
        <v>417</v>
      </c>
      <c r="HP29" t="s">
        <v>273</v>
      </c>
      <c r="HQ29">
        <v>6</v>
      </c>
      <c r="HR29" t="s">
        <v>2677</v>
      </c>
      <c r="HS29" t="s">
        <v>2379</v>
      </c>
      <c r="HT29" t="s">
        <v>299</v>
      </c>
      <c r="HU29" t="s">
        <v>273</v>
      </c>
      <c r="HV29" t="s">
        <v>278</v>
      </c>
      <c r="HX29" t="s">
        <v>393</v>
      </c>
      <c r="HZ29">
        <v>91</v>
      </c>
      <c r="IA29">
        <v>91</v>
      </c>
      <c r="IB29" t="s">
        <v>280</v>
      </c>
      <c r="IC29" t="s">
        <v>280</v>
      </c>
      <c r="ID29" t="s">
        <v>280</v>
      </c>
      <c r="IE29" t="s">
        <v>280</v>
      </c>
      <c r="IF29" t="s">
        <v>273</v>
      </c>
      <c r="IG29" t="s">
        <v>280</v>
      </c>
      <c r="IH29" t="s">
        <v>280</v>
      </c>
      <c r="II29" t="s">
        <v>273</v>
      </c>
      <c r="IJ29" t="s">
        <v>280</v>
      </c>
      <c r="IK29" t="s">
        <v>280</v>
      </c>
      <c r="IL29" t="s">
        <v>280</v>
      </c>
      <c r="IM29" t="s">
        <v>280</v>
      </c>
      <c r="IN29" t="s">
        <v>280</v>
      </c>
      <c r="IO29" t="s">
        <v>280</v>
      </c>
      <c r="IP29" t="s">
        <v>280</v>
      </c>
      <c r="IQ29" t="s">
        <v>280</v>
      </c>
      <c r="IR29" t="s">
        <v>280</v>
      </c>
      <c r="IS29" t="s">
        <v>280</v>
      </c>
      <c r="IU29" t="s">
        <v>280</v>
      </c>
      <c r="IW29">
        <v>1</v>
      </c>
      <c r="IX29">
        <v>40</v>
      </c>
      <c r="IY29">
        <v>1</v>
      </c>
      <c r="IZ29">
        <v>1</v>
      </c>
      <c r="JA29">
        <v>40</v>
      </c>
      <c r="JB29">
        <v>1</v>
      </c>
      <c r="JC29">
        <v>0</v>
      </c>
      <c r="JD29">
        <v>0</v>
      </c>
      <c r="JE29">
        <v>0</v>
      </c>
      <c r="JF29">
        <v>1</v>
      </c>
      <c r="JG29" t="s">
        <v>304</v>
      </c>
      <c r="JH29" s="14">
        <v>21.57</v>
      </c>
      <c r="JI29">
        <v>9</v>
      </c>
      <c r="JJ29">
        <v>2</v>
      </c>
      <c r="JK29" t="s">
        <v>2678</v>
      </c>
      <c r="JL29" t="s">
        <v>304</v>
      </c>
      <c r="JM29" s="2">
        <v>46108</v>
      </c>
    </row>
    <row r="30" spans="1:273" x14ac:dyDescent="0.25">
      <c r="A30" t="s">
        <v>581</v>
      </c>
      <c r="B30" t="s">
        <v>582</v>
      </c>
      <c r="C30" t="s">
        <v>582</v>
      </c>
      <c r="D30" t="s">
        <v>583</v>
      </c>
      <c r="E30">
        <v>68007</v>
      </c>
      <c r="F30" t="s">
        <v>584</v>
      </c>
      <c r="G30" t="s">
        <v>585</v>
      </c>
      <c r="H30" t="s">
        <v>310</v>
      </c>
      <c r="I30">
        <v>1982</v>
      </c>
      <c r="J30">
        <v>6942</v>
      </c>
      <c r="K30">
        <v>0</v>
      </c>
      <c r="L30">
        <v>0</v>
      </c>
      <c r="M30">
        <v>2018</v>
      </c>
      <c r="N30">
        <v>2018</v>
      </c>
      <c r="O30" t="s">
        <v>280</v>
      </c>
      <c r="Q30" t="s">
        <v>274</v>
      </c>
      <c r="R30" t="s">
        <v>275</v>
      </c>
      <c r="S30" t="s">
        <v>586</v>
      </c>
      <c r="T30" t="s">
        <v>273</v>
      </c>
      <c r="U30" t="s">
        <v>277</v>
      </c>
      <c r="W30">
        <v>1</v>
      </c>
      <c r="X30" t="s">
        <v>273</v>
      </c>
      <c r="Y30" t="s">
        <v>273</v>
      </c>
      <c r="Z30">
        <v>219</v>
      </c>
      <c r="AA30" t="s">
        <v>273</v>
      </c>
      <c r="AC30" t="s">
        <v>273</v>
      </c>
      <c r="AF30" t="s">
        <v>587</v>
      </c>
      <c r="AG30" s="1">
        <v>6100</v>
      </c>
      <c r="AH30" s="1">
        <v>1898</v>
      </c>
      <c r="AI30">
        <v>52</v>
      </c>
      <c r="AJ30" s="1">
        <v>1898</v>
      </c>
      <c r="AK30" s="2">
        <v>45566</v>
      </c>
      <c r="AL30" s="2">
        <v>45930</v>
      </c>
      <c r="AM30" s="10">
        <v>229651</v>
      </c>
      <c r="AO30" s="10"/>
      <c r="AP30" t="s">
        <v>588</v>
      </c>
      <c r="AQ30" s="10">
        <v>146902</v>
      </c>
      <c r="AS30" s="10"/>
      <c r="AT30" s="10">
        <v>376553</v>
      </c>
      <c r="AU30" s="10">
        <v>2532</v>
      </c>
      <c r="AV30" s="10">
        <v>0</v>
      </c>
      <c r="AW30" s="10">
        <v>0</v>
      </c>
      <c r="AX30" s="10">
        <v>0</v>
      </c>
      <c r="AY30" s="10">
        <v>0</v>
      </c>
      <c r="AZ30" s="10">
        <v>2532</v>
      </c>
      <c r="BB30" s="10">
        <v>0</v>
      </c>
      <c r="BC30" s="10">
        <v>0</v>
      </c>
      <c r="BD30" s="10">
        <v>0</v>
      </c>
      <c r="BE30" s="10">
        <v>0</v>
      </c>
      <c r="BF30" t="s">
        <v>589</v>
      </c>
      <c r="BG30" s="10">
        <v>18852</v>
      </c>
      <c r="BH30" s="10">
        <v>18852</v>
      </c>
      <c r="BI30" s="10">
        <v>397937</v>
      </c>
      <c r="BJ30" s="10">
        <v>0</v>
      </c>
      <c r="BK30" s="10">
        <v>0</v>
      </c>
      <c r="BL30" s="10">
        <v>0</v>
      </c>
      <c r="BM30" s="10">
        <v>0</v>
      </c>
      <c r="BN30" s="10">
        <v>0</v>
      </c>
      <c r="BO30" t="s">
        <v>273</v>
      </c>
      <c r="BP30" t="s">
        <v>590</v>
      </c>
      <c r="BQ30" s="10">
        <v>0</v>
      </c>
      <c r="BR30" s="10">
        <v>30</v>
      </c>
      <c r="BS30">
        <v>15</v>
      </c>
      <c r="BT30" s="10">
        <v>193708</v>
      </c>
      <c r="BU30" s="10">
        <v>87219</v>
      </c>
      <c r="BV30" s="10">
        <v>280927</v>
      </c>
      <c r="BW30" t="s">
        <v>273</v>
      </c>
      <c r="BX30" t="s">
        <v>273</v>
      </c>
      <c r="BY30" t="s">
        <v>273</v>
      </c>
      <c r="BZ30" t="s">
        <v>273</v>
      </c>
      <c r="CA30" t="s">
        <v>273</v>
      </c>
      <c r="CB30" t="s">
        <v>273</v>
      </c>
      <c r="CC30" t="s">
        <v>273</v>
      </c>
      <c r="CD30" t="s">
        <v>273</v>
      </c>
      <c r="CE30" t="s">
        <v>273</v>
      </c>
      <c r="CF30" t="s">
        <v>273</v>
      </c>
      <c r="CH30" s="10">
        <v>27387</v>
      </c>
      <c r="CI30" s="10">
        <v>1578</v>
      </c>
      <c r="CJ30" s="10">
        <v>7621</v>
      </c>
      <c r="CK30" s="10">
        <v>36586</v>
      </c>
      <c r="CL30" s="10">
        <v>10506</v>
      </c>
      <c r="CM30" s="10">
        <v>1213</v>
      </c>
      <c r="CN30" s="10">
        <v>1642</v>
      </c>
      <c r="CO30" s="10">
        <v>4920</v>
      </c>
      <c r="CP30" s="10">
        <v>62143</v>
      </c>
      <c r="CQ30" s="10">
        <v>80424</v>
      </c>
      <c r="CR30" s="10">
        <v>397937</v>
      </c>
      <c r="CS30" s="10">
        <v>0</v>
      </c>
      <c r="CT30" s="1">
        <v>19335</v>
      </c>
      <c r="CU30" s="1">
        <v>1882</v>
      </c>
      <c r="CV30">
        <v>738</v>
      </c>
      <c r="CW30" s="1">
        <v>20479</v>
      </c>
      <c r="CX30">
        <v>525</v>
      </c>
      <c r="CY30">
        <v>1</v>
      </c>
      <c r="CZ30">
        <v>262</v>
      </c>
      <c r="DA30">
        <v>264</v>
      </c>
      <c r="DB30" s="1">
        <v>1365</v>
      </c>
      <c r="DC30">
        <v>30</v>
      </c>
      <c r="DD30">
        <v>4</v>
      </c>
      <c r="DE30" s="1">
        <v>1391</v>
      </c>
      <c r="DF30">
        <v>13</v>
      </c>
      <c r="DG30">
        <v>0</v>
      </c>
      <c r="DH30">
        <v>0</v>
      </c>
      <c r="DI30">
        <v>13</v>
      </c>
      <c r="DJ30" t="s">
        <v>591</v>
      </c>
      <c r="DK30">
        <v>101</v>
      </c>
      <c r="DL30">
        <v>16</v>
      </c>
      <c r="DM30">
        <v>0</v>
      </c>
      <c r="DN30">
        <v>117</v>
      </c>
      <c r="DO30" s="1">
        <v>21326</v>
      </c>
      <c r="DP30" s="1">
        <v>1929</v>
      </c>
      <c r="DQ30" s="1">
        <v>1004</v>
      </c>
      <c r="DR30" s="1">
        <v>22251</v>
      </c>
      <c r="DS30" t="s">
        <v>297</v>
      </c>
      <c r="DT30" s="1">
        <v>0</v>
      </c>
      <c r="DU30" t="s">
        <v>280</v>
      </c>
      <c r="DV30" t="s">
        <v>273</v>
      </c>
      <c r="DW30" t="s">
        <v>280</v>
      </c>
      <c r="DX30" t="s">
        <v>280</v>
      </c>
      <c r="DY30" t="s">
        <v>280</v>
      </c>
      <c r="DZ30" t="s">
        <v>273</v>
      </c>
      <c r="EA30" t="s">
        <v>280</v>
      </c>
      <c r="EB30" t="s">
        <v>273</v>
      </c>
      <c r="EC30" t="s">
        <v>280</v>
      </c>
      <c r="ED30" t="s">
        <v>280</v>
      </c>
      <c r="EE30" t="s">
        <v>280</v>
      </c>
      <c r="EF30" t="s">
        <v>280</v>
      </c>
      <c r="EG30" s="1">
        <v>6228</v>
      </c>
      <c r="EH30" s="1">
        <v>45577</v>
      </c>
      <c r="EI30" t="s">
        <v>281</v>
      </c>
      <c r="EJ30" s="1">
        <v>3375</v>
      </c>
      <c r="EK30" t="s">
        <v>285</v>
      </c>
      <c r="EL30" s="1">
        <v>2232</v>
      </c>
      <c r="EM30" t="s">
        <v>281</v>
      </c>
      <c r="EN30" s="1">
        <v>19558</v>
      </c>
      <c r="EO30" s="1">
        <v>101966</v>
      </c>
      <c r="EP30">
        <v>680</v>
      </c>
      <c r="EQ30" s="1">
        <v>122204</v>
      </c>
      <c r="ER30" s="1">
        <v>7290</v>
      </c>
      <c r="ES30" s="1">
        <v>5868</v>
      </c>
      <c r="ET30" s="1">
        <v>13158</v>
      </c>
      <c r="EU30" s="1">
        <v>1460</v>
      </c>
      <c r="EV30">
        <v>72</v>
      </c>
      <c r="EW30" s="1">
        <v>1532</v>
      </c>
      <c r="EX30" s="1">
        <v>10957</v>
      </c>
      <c r="EY30" s="1">
        <v>4041</v>
      </c>
      <c r="EZ30" s="1">
        <v>14998</v>
      </c>
      <c r="FA30">
        <v>0</v>
      </c>
      <c r="FB30">
        <v>0</v>
      </c>
      <c r="FC30">
        <v>0</v>
      </c>
      <c r="FD30" s="1">
        <v>29688</v>
      </c>
      <c r="FE30" s="1">
        <v>39265</v>
      </c>
      <c r="FF30" s="1">
        <v>111947</v>
      </c>
      <c r="FG30" s="1">
        <v>151892</v>
      </c>
      <c r="FH30">
        <v>0</v>
      </c>
      <c r="FI30">
        <v>242</v>
      </c>
      <c r="FJ30" t="s">
        <v>273</v>
      </c>
      <c r="FK30" t="s">
        <v>362</v>
      </c>
      <c r="FV30" t="s">
        <v>273</v>
      </c>
      <c r="FW30" t="s">
        <v>280</v>
      </c>
      <c r="FX30" t="s">
        <v>273</v>
      </c>
      <c r="FY30" t="s">
        <v>280</v>
      </c>
      <c r="FZ30" t="s">
        <v>280</v>
      </c>
      <c r="GA30" t="s">
        <v>280</v>
      </c>
      <c r="GB30">
        <v>5</v>
      </c>
      <c r="GC30" s="12" t="s">
        <v>273</v>
      </c>
      <c r="GD30">
        <v>154</v>
      </c>
      <c r="GE30">
        <v>183</v>
      </c>
      <c r="GF30">
        <v>143</v>
      </c>
      <c r="GG30">
        <v>326</v>
      </c>
      <c r="GH30">
        <v>112</v>
      </c>
      <c r="GI30">
        <v>47</v>
      </c>
      <c r="GJ30">
        <v>4</v>
      </c>
      <c r="GK30">
        <v>489</v>
      </c>
      <c r="GL30">
        <v>397</v>
      </c>
      <c r="GM30">
        <v>92</v>
      </c>
      <c r="GN30">
        <v>0</v>
      </c>
      <c r="GO30">
        <v>489</v>
      </c>
      <c r="GP30" s="1">
        <v>7007</v>
      </c>
      <c r="GQ30" s="1">
        <v>5304</v>
      </c>
      <c r="GR30" s="1">
        <v>12311</v>
      </c>
      <c r="GS30">
        <v>796</v>
      </c>
      <c r="GT30">
        <v>447</v>
      </c>
      <c r="GU30">
        <v>335</v>
      </c>
      <c r="GV30" s="1">
        <v>13889</v>
      </c>
      <c r="GW30" s="1">
        <v>11803</v>
      </c>
      <c r="GX30" s="1">
        <v>2086</v>
      </c>
      <c r="GY30">
        <v>0</v>
      </c>
      <c r="GZ30" s="1">
        <v>13889</v>
      </c>
      <c r="HA30">
        <v>0</v>
      </c>
      <c r="HB30">
        <v>0</v>
      </c>
      <c r="HC30">
        <v>18</v>
      </c>
      <c r="HD30" s="1">
        <v>4758</v>
      </c>
      <c r="HE30">
        <v>2</v>
      </c>
      <c r="HF30">
        <v>37</v>
      </c>
      <c r="HG30">
        <v>3</v>
      </c>
      <c r="HH30">
        <v>191</v>
      </c>
      <c r="HI30" t="s">
        <v>273</v>
      </c>
      <c r="HJ30">
        <v>653</v>
      </c>
      <c r="HK30" t="s">
        <v>273</v>
      </c>
      <c r="HL30">
        <v>132</v>
      </c>
      <c r="HM30" t="s">
        <v>273</v>
      </c>
      <c r="HN30">
        <v>153</v>
      </c>
      <c r="HO30" t="s">
        <v>592</v>
      </c>
      <c r="HP30" t="s">
        <v>273</v>
      </c>
      <c r="HQ30">
        <v>8</v>
      </c>
      <c r="HR30" t="s">
        <v>593</v>
      </c>
      <c r="HS30" t="s">
        <v>594</v>
      </c>
      <c r="HT30" t="s">
        <v>284</v>
      </c>
      <c r="HU30" t="s">
        <v>273</v>
      </c>
      <c r="HV30" s="1">
        <v>13988</v>
      </c>
      <c r="HW30" t="s">
        <v>285</v>
      </c>
      <c r="HX30" t="s">
        <v>286</v>
      </c>
      <c r="HY30" t="s">
        <v>300</v>
      </c>
      <c r="HZ30">
        <v>226</v>
      </c>
      <c r="IA30">
        <v>185</v>
      </c>
      <c r="IB30" t="s">
        <v>280</v>
      </c>
      <c r="IC30" t="s">
        <v>280</v>
      </c>
      <c r="ID30" t="s">
        <v>280</v>
      </c>
      <c r="IE30" t="s">
        <v>280</v>
      </c>
      <c r="IF30" t="s">
        <v>280</v>
      </c>
      <c r="IG30" t="s">
        <v>280</v>
      </c>
      <c r="IH30" t="s">
        <v>273</v>
      </c>
      <c r="II30" t="s">
        <v>273</v>
      </c>
      <c r="IJ30" t="s">
        <v>273</v>
      </c>
      <c r="IK30" t="s">
        <v>273</v>
      </c>
      <c r="IL30" t="s">
        <v>280</v>
      </c>
      <c r="IM30" t="s">
        <v>280</v>
      </c>
      <c r="IN30" t="s">
        <v>280</v>
      </c>
      <c r="IO30" t="s">
        <v>273</v>
      </c>
      <c r="IP30" t="s">
        <v>280</v>
      </c>
      <c r="IQ30" t="s">
        <v>280</v>
      </c>
      <c r="IR30" t="s">
        <v>280</v>
      </c>
      <c r="IS30" t="s">
        <v>280</v>
      </c>
      <c r="IU30" t="s">
        <v>280</v>
      </c>
      <c r="IW30">
        <v>4</v>
      </c>
      <c r="IX30">
        <v>140</v>
      </c>
      <c r="IY30">
        <v>3.5</v>
      </c>
      <c r="IZ30">
        <v>1</v>
      </c>
      <c r="JA30">
        <v>40</v>
      </c>
      <c r="JB30">
        <v>1</v>
      </c>
      <c r="JC30">
        <v>4</v>
      </c>
      <c r="JD30">
        <v>26.2</v>
      </c>
      <c r="JE30">
        <v>0.66</v>
      </c>
      <c r="JF30">
        <v>4.16</v>
      </c>
      <c r="JG30" t="s">
        <v>304</v>
      </c>
      <c r="JH30" s="14">
        <v>27.98</v>
      </c>
      <c r="JI30">
        <v>99</v>
      </c>
      <c r="JJ30">
        <v>34.75</v>
      </c>
      <c r="JK30" t="s">
        <v>595</v>
      </c>
      <c r="JL30" t="s">
        <v>304</v>
      </c>
      <c r="JM30" s="2">
        <v>46111</v>
      </c>
    </row>
    <row r="31" spans="1:273" x14ac:dyDescent="0.25">
      <c r="A31" t="s">
        <v>2650</v>
      </c>
      <c r="B31" t="s">
        <v>2651</v>
      </c>
      <c r="C31" t="s">
        <v>2652</v>
      </c>
      <c r="D31" t="s">
        <v>2653</v>
      </c>
      <c r="E31">
        <v>69122</v>
      </c>
      <c r="F31" t="s">
        <v>772</v>
      </c>
      <c r="G31" t="s">
        <v>2654</v>
      </c>
      <c r="H31" t="s">
        <v>387</v>
      </c>
      <c r="I31">
        <v>405</v>
      </c>
      <c r="J31">
        <v>405</v>
      </c>
      <c r="K31">
        <v>0</v>
      </c>
      <c r="L31">
        <v>0</v>
      </c>
      <c r="M31">
        <v>1918</v>
      </c>
      <c r="N31">
        <v>1964</v>
      </c>
      <c r="O31" t="s">
        <v>280</v>
      </c>
      <c r="Q31" t="s">
        <v>274</v>
      </c>
      <c r="R31" t="s">
        <v>275</v>
      </c>
      <c r="S31" t="s">
        <v>276</v>
      </c>
      <c r="T31" t="s">
        <v>273</v>
      </c>
      <c r="U31" t="s">
        <v>277</v>
      </c>
      <c r="W31">
        <v>1</v>
      </c>
      <c r="X31" t="s">
        <v>273</v>
      </c>
      <c r="Y31" t="s">
        <v>273</v>
      </c>
      <c r="Z31">
        <v>20</v>
      </c>
      <c r="AA31" t="s">
        <v>280</v>
      </c>
      <c r="AG31">
        <v>660</v>
      </c>
      <c r="AH31" s="1">
        <v>468</v>
      </c>
      <c r="AI31">
        <v>52</v>
      </c>
      <c r="AJ31">
        <v>468</v>
      </c>
      <c r="AK31" s="2">
        <v>45566</v>
      </c>
      <c r="AL31" s="2">
        <v>45930</v>
      </c>
      <c r="AM31" s="10">
        <v>36794</v>
      </c>
      <c r="AO31" s="10"/>
      <c r="AQ31" s="10"/>
      <c r="AS31" s="10"/>
      <c r="AT31" s="10">
        <v>36794</v>
      </c>
      <c r="AU31" s="10">
        <v>200</v>
      </c>
      <c r="AV31" s="10">
        <v>0</v>
      </c>
      <c r="AW31" s="10">
        <v>0</v>
      </c>
      <c r="AX31" s="10">
        <v>0</v>
      </c>
      <c r="AY31" s="10">
        <v>0</v>
      </c>
      <c r="AZ31" s="10">
        <v>200</v>
      </c>
      <c r="BB31" s="10">
        <v>0</v>
      </c>
      <c r="BC31" s="10">
        <v>0</v>
      </c>
      <c r="BD31" s="10">
        <v>0</v>
      </c>
      <c r="BE31" s="10">
        <v>0</v>
      </c>
      <c r="BF31" t="s">
        <v>278</v>
      </c>
      <c r="BG31" s="10">
        <v>0</v>
      </c>
      <c r="BH31" s="10">
        <v>0</v>
      </c>
      <c r="BI31" s="10">
        <v>36994</v>
      </c>
      <c r="BJ31" s="10">
        <v>0</v>
      </c>
      <c r="BK31" s="10">
        <v>0</v>
      </c>
      <c r="BL31" s="10">
        <v>0</v>
      </c>
      <c r="BM31" s="10">
        <v>0</v>
      </c>
      <c r="BN31" s="10">
        <v>0</v>
      </c>
      <c r="BO31" t="s">
        <v>280</v>
      </c>
      <c r="BQ31" s="10"/>
      <c r="BR31" s="10"/>
      <c r="BS31">
        <v>0</v>
      </c>
      <c r="BT31" s="10">
        <v>18024</v>
      </c>
      <c r="BU31" s="10">
        <v>825</v>
      </c>
      <c r="BV31" s="10">
        <v>18849</v>
      </c>
      <c r="BW31" t="s">
        <v>280</v>
      </c>
      <c r="BX31" t="s">
        <v>280</v>
      </c>
      <c r="BY31" t="s">
        <v>280</v>
      </c>
      <c r="BZ31" t="s">
        <v>280</v>
      </c>
      <c r="CA31" t="s">
        <v>280</v>
      </c>
      <c r="CB31" t="s">
        <v>280</v>
      </c>
      <c r="CC31" t="s">
        <v>280</v>
      </c>
      <c r="CD31" t="s">
        <v>280</v>
      </c>
      <c r="CE31" t="s">
        <v>280</v>
      </c>
      <c r="CF31" t="s">
        <v>280</v>
      </c>
      <c r="CH31" s="10">
        <v>2012</v>
      </c>
      <c r="CI31" s="10">
        <v>500</v>
      </c>
      <c r="CJ31" s="10">
        <v>0</v>
      </c>
      <c r="CK31" s="10">
        <v>2512</v>
      </c>
      <c r="CL31" s="10">
        <v>0</v>
      </c>
      <c r="CM31" s="10">
        <v>824</v>
      </c>
      <c r="CN31" s="10">
        <v>599</v>
      </c>
      <c r="CO31" s="10">
        <v>0</v>
      </c>
      <c r="CP31" s="10">
        <v>8304</v>
      </c>
      <c r="CQ31" s="10">
        <v>9727</v>
      </c>
      <c r="CR31" s="10">
        <v>31088</v>
      </c>
      <c r="CS31" s="10">
        <v>0</v>
      </c>
      <c r="CT31" s="1">
        <v>14071</v>
      </c>
      <c r="CU31">
        <v>108</v>
      </c>
      <c r="CV31">
        <v>0</v>
      </c>
      <c r="CW31" s="1">
        <v>14179</v>
      </c>
      <c r="CX31">
        <v>0</v>
      </c>
      <c r="CY31">
        <v>0</v>
      </c>
      <c r="CZ31">
        <v>0</v>
      </c>
      <c r="DA31">
        <v>0</v>
      </c>
      <c r="DB31">
        <v>0</v>
      </c>
      <c r="DC31">
        <v>0</v>
      </c>
      <c r="DD31">
        <v>0</v>
      </c>
      <c r="DE31">
        <v>0</v>
      </c>
      <c r="DF31">
        <v>0</v>
      </c>
      <c r="DG31">
        <v>0</v>
      </c>
      <c r="DH31">
        <v>0</v>
      </c>
      <c r="DI31">
        <v>0</v>
      </c>
      <c r="DJ31" t="s">
        <v>297</v>
      </c>
      <c r="DK31">
        <v>0</v>
      </c>
      <c r="DL31">
        <v>0</v>
      </c>
      <c r="DM31">
        <v>0</v>
      </c>
      <c r="DN31">
        <v>0</v>
      </c>
      <c r="DO31" s="1">
        <v>14071</v>
      </c>
      <c r="DP31">
        <v>108</v>
      </c>
      <c r="DQ31">
        <v>0</v>
      </c>
      <c r="DR31" s="1">
        <v>14179</v>
      </c>
      <c r="DS31" t="s">
        <v>297</v>
      </c>
      <c r="DT31">
        <v>0</v>
      </c>
      <c r="DU31" t="s">
        <v>280</v>
      </c>
      <c r="DV31" t="s">
        <v>273</v>
      </c>
      <c r="DW31" t="s">
        <v>280</v>
      </c>
      <c r="DX31" t="s">
        <v>280</v>
      </c>
      <c r="DY31" t="s">
        <v>280</v>
      </c>
      <c r="DZ31" t="s">
        <v>273</v>
      </c>
      <c r="EA31" t="s">
        <v>280</v>
      </c>
      <c r="EB31" t="s">
        <v>273</v>
      </c>
      <c r="EC31" t="s">
        <v>280</v>
      </c>
      <c r="ED31" t="s">
        <v>280</v>
      </c>
      <c r="EE31" t="s">
        <v>280</v>
      </c>
      <c r="EF31" t="s">
        <v>280</v>
      </c>
      <c r="EG31">
        <v>47</v>
      </c>
      <c r="EH31" s="1">
        <v>1398</v>
      </c>
      <c r="EI31" t="s">
        <v>285</v>
      </c>
      <c r="EJ31">
        <v>40</v>
      </c>
      <c r="EK31" t="s">
        <v>285</v>
      </c>
      <c r="EL31">
        <v>15</v>
      </c>
      <c r="EM31" t="s">
        <v>285</v>
      </c>
      <c r="EN31">
        <v>626</v>
      </c>
      <c r="EO31">
        <v>118</v>
      </c>
      <c r="EP31">
        <v>0</v>
      </c>
      <c r="EQ31">
        <v>744</v>
      </c>
      <c r="ER31">
        <v>0</v>
      </c>
      <c r="ES31">
        <v>0</v>
      </c>
      <c r="ET31">
        <v>0</v>
      </c>
      <c r="EU31">
        <v>0</v>
      </c>
      <c r="EV31">
        <v>0</v>
      </c>
      <c r="EW31">
        <v>0</v>
      </c>
      <c r="EX31">
        <v>0</v>
      </c>
      <c r="EY31">
        <v>0</v>
      </c>
      <c r="EZ31">
        <v>0</v>
      </c>
      <c r="FA31">
        <v>0</v>
      </c>
      <c r="FB31">
        <v>0</v>
      </c>
      <c r="FC31">
        <v>0</v>
      </c>
      <c r="FD31">
        <v>0</v>
      </c>
      <c r="FE31">
        <v>626</v>
      </c>
      <c r="FF31">
        <v>118</v>
      </c>
      <c r="FG31">
        <v>744</v>
      </c>
      <c r="FH31">
        <v>0</v>
      </c>
      <c r="FI31">
        <v>0</v>
      </c>
      <c r="FJ31" t="s">
        <v>280</v>
      </c>
      <c r="FK31" t="s">
        <v>362</v>
      </c>
      <c r="FV31" t="s">
        <v>280</v>
      </c>
      <c r="FW31" t="s">
        <v>280</v>
      </c>
      <c r="FX31" t="s">
        <v>273</v>
      </c>
      <c r="FY31" t="s">
        <v>280</v>
      </c>
      <c r="FZ31" t="s">
        <v>280</v>
      </c>
      <c r="GA31" t="s">
        <v>280</v>
      </c>
      <c r="GB31">
        <v>1</v>
      </c>
      <c r="GC31" s="12"/>
      <c r="GE31">
        <v>0</v>
      </c>
      <c r="GF31">
        <v>6</v>
      </c>
      <c r="GG31">
        <v>6</v>
      </c>
      <c r="GH31">
        <v>0</v>
      </c>
      <c r="GI31">
        <v>0</v>
      </c>
      <c r="GJ31">
        <v>0</v>
      </c>
      <c r="GK31">
        <v>6</v>
      </c>
      <c r="GL31">
        <v>0</v>
      </c>
      <c r="GM31">
        <v>6</v>
      </c>
      <c r="GN31">
        <v>0</v>
      </c>
      <c r="GO31">
        <v>6</v>
      </c>
      <c r="GP31">
        <v>0</v>
      </c>
      <c r="GQ31">
        <v>24</v>
      </c>
      <c r="GR31">
        <v>24</v>
      </c>
      <c r="GS31">
        <v>0</v>
      </c>
      <c r="GT31">
        <v>0</v>
      </c>
      <c r="GU31">
        <v>0</v>
      </c>
      <c r="GV31">
        <v>24</v>
      </c>
      <c r="GW31">
        <v>0</v>
      </c>
      <c r="GX31">
        <v>24</v>
      </c>
      <c r="GY31">
        <v>0</v>
      </c>
      <c r="GZ31">
        <v>24</v>
      </c>
      <c r="HA31">
        <v>0</v>
      </c>
      <c r="HB31">
        <v>0</v>
      </c>
      <c r="HC31">
        <v>2</v>
      </c>
      <c r="HE31">
        <v>0</v>
      </c>
      <c r="HF31">
        <v>0</v>
      </c>
      <c r="HG31">
        <v>0</v>
      </c>
      <c r="HH31">
        <v>0</v>
      </c>
      <c r="HI31" t="s">
        <v>273</v>
      </c>
      <c r="HJ31">
        <v>24</v>
      </c>
      <c r="HK31" t="s">
        <v>280</v>
      </c>
      <c r="HM31" t="s">
        <v>280</v>
      </c>
      <c r="HO31" t="s">
        <v>2655</v>
      </c>
      <c r="HP31" t="s">
        <v>273</v>
      </c>
      <c r="HQ31">
        <v>1</v>
      </c>
      <c r="HR31" t="s">
        <v>2656</v>
      </c>
      <c r="HS31" t="s">
        <v>2657</v>
      </c>
      <c r="HT31" t="s">
        <v>544</v>
      </c>
      <c r="HU31" t="s">
        <v>273</v>
      </c>
      <c r="HV31" t="s">
        <v>312</v>
      </c>
      <c r="HX31" t="s">
        <v>1019</v>
      </c>
      <c r="HZ31">
        <v>24</v>
      </c>
      <c r="IA31">
        <v>24</v>
      </c>
      <c r="IB31" t="s">
        <v>280</v>
      </c>
      <c r="IC31" t="s">
        <v>280</v>
      </c>
      <c r="ID31" t="s">
        <v>280</v>
      </c>
      <c r="IE31" t="s">
        <v>280</v>
      </c>
      <c r="IF31" t="s">
        <v>280</v>
      </c>
      <c r="IG31" t="s">
        <v>280</v>
      </c>
      <c r="IH31" t="s">
        <v>280</v>
      </c>
      <c r="II31" t="s">
        <v>280</v>
      </c>
      <c r="IJ31" t="s">
        <v>280</v>
      </c>
      <c r="IK31" t="s">
        <v>280</v>
      </c>
      <c r="IL31" t="s">
        <v>280</v>
      </c>
      <c r="IM31" t="s">
        <v>280</v>
      </c>
      <c r="IN31" t="s">
        <v>280</v>
      </c>
      <c r="IO31" t="s">
        <v>280</v>
      </c>
      <c r="IP31" t="s">
        <v>280</v>
      </c>
      <c r="IQ31" t="s">
        <v>280</v>
      </c>
      <c r="IR31" t="s">
        <v>280</v>
      </c>
      <c r="IS31" t="s">
        <v>280</v>
      </c>
      <c r="IU31" t="s">
        <v>280</v>
      </c>
      <c r="IW31">
        <v>2</v>
      </c>
      <c r="IX31">
        <v>18</v>
      </c>
      <c r="IY31">
        <v>0.45</v>
      </c>
      <c r="IZ31">
        <v>0</v>
      </c>
      <c r="JA31">
        <v>0</v>
      </c>
      <c r="JB31">
        <v>0</v>
      </c>
      <c r="JC31">
        <v>0</v>
      </c>
      <c r="JD31">
        <v>0</v>
      </c>
      <c r="JE31">
        <v>0</v>
      </c>
      <c r="JF31">
        <v>0.45</v>
      </c>
      <c r="JG31" t="s">
        <v>302</v>
      </c>
      <c r="JH31" s="14">
        <v>17.46</v>
      </c>
      <c r="JI31">
        <v>0</v>
      </c>
      <c r="JJ31">
        <v>0</v>
      </c>
      <c r="JK31" t="s">
        <v>2658</v>
      </c>
      <c r="JL31" t="s">
        <v>302</v>
      </c>
      <c r="JM31" s="2">
        <v>46104</v>
      </c>
    </row>
    <row r="32" spans="1:273" x14ac:dyDescent="0.25">
      <c r="A32" t="s">
        <v>596</v>
      </c>
      <c r="B32" t="s">
        <v>597</v>
      </c>
      <c r="C32" t="s">
        <v>597</v>
      </c>
      <c r="D32" t="s">
        <v>598</v>
      </c>
      <c r="E32">
        <v>68008</v>
      </c>
      <c r="F32" t="s">
        <v>374</v>
      </c>
      <c r="G32" t="s">
        <v>599</v>
      </c>
      <c r="H32" t="s">
        <v>310</v>
      </c>
      <c r="I32" s="1">
        <v>7999</v>
      </c>
      <c r="J32" s="1">
        <v>7999</v>
      </c>
      <c r="K32">
        <v>0</v>
      </c>
      <c r="L32">
        <v>0</v>
      </c>
      <c r="M32">
        <v>2017</v>
      </c>
      <c r="O32" t="s">
        <v>280</v>
      </c>
      <c r="Q32" t="s">
        <v>274</v>
      </c>
      <c r="R32" t="s">
        <v>275</v>
      </c>
      <c r="S32" t="s">
        <v>276</v>
      </c>
      <c r="T32" t="s">
        <v>273</v>
      </c>
      <c r="U32" t="s">
        <v>277</v>
      </c>
      <c r="W32">
        <v>1</v>
      </c>
      <c r="X32" t="s">
        <v>273</v>
      </c>
      <c r="Y32" t="s">
        <v>273</v>
      </c>
      <c r="Z32">
        <v>228</v>
      </c>
      <c r="AA32" t="s">
        <v>273</v>
      </c>
      <c r="AB32" t="s">
        <v>273</v>
      </c>
      <c r="AE32" t="s">
        <v>273</v>
      </c>
      <c r="AG32" s="1">
        <v>23535</v>
      </c>
      <c r="AH32" s="1">
        <v>2783</v>
      </c>
      <c r="AI32">
        <v>52</v>
      </c>
      <c r="AJ32" s="1">
        <v>2783</v>
      </c>
      <c r="AK32" s="2">
        <v>45566</v>
      </c>
      <c r="AL32" s="2">
        <v>45930</v>
      </c>
      <c r="AM32" s="10">
        <v>1247910</v>
      </c>
      <c r="AO32" s="10"/>
      <c r="AQ32" s="10"/>
      <c r="AS32" s="10"/>
      <c r="AT32" s="10">
        <v>1247910</v>
      </c>
      <c r="AU32" s="10">
        <v>2159</v>
      </c>
      <c r="AV32" s="10">
        <v>0</v>
      </c>
      <c r="AW32" s="10">
        <v>0</v>
      </c>
      <c r="AX32" s="10">
        <v>0</v>
      </c>
      <c r="AY32" s="10">
        <v>0</v>
      </c>
      <c r="AZ32" s="10">
        <v>2159</v>
      </c>
      <c r="BB32" s="10">
        <v>0</v>
      </c>
      <c r="BC32" s="10">
        <v>0</v>
      </c>
      <c r="BD32" s="10">
        <v>2216</v>
      </c>
      <c r="BE32" s="10">
        <v>0</v>
      </c>
      <c r="BF32" t="s">
        <v>278</v>
      </c>
      <c r="BG32" s="10">
        <v>0</v>
      </c>
      <c r="BH32" s="10">
        <v>2216</v>
      </c>
      <c r="BI32" s="10">
        <v>1252285</v>
      </c>
      <c r="BJ32" s="10">
        <v>0</v>
      </c>
      <c r="BK32" s="10">
        <v>0</v>
      </c>
      <c r="BL32" s="10">
        <v>0</v>
      </c>
      <c r="BM32" s="10">
        <v>0</v>
      </c>
      <c r="BN32" s="10">
        <v>0</v>
      </c>
      <c r="BO32" t="s">
        <v>273</v>
      </c>
      <c r="BP32" t="s">
        <v>600</v>
      </c>
      <c r="BQ32" s="10">
        <v>25</v>
      </c>
      <c r="BR32" s="10">
        <v>25</v>
      </c>
      <c r="BS32" s="1">
        <v>1023</v>
      </c>
      <c r="BT32" s="10">
        <v>392669</v>
      </c>
      <c r="BU32" s="10">
        <v>121792</v>
      </c>
      <c r="BV32" s="10">
        <v>514461</v>
      </c>
      <c r="BW32" t="s">
        <v>273</v>
      </c>
      <c r="BX32" t="s">
        <v>273</v>
      </c>
      <c r="BY32" t="s">
        <v>273</v>
      </c>
      <c r="BZ32" t="s">
        <v>273</v>
      </c>
      <c r="CA32" t="s">
        <v>273</v>
      </c>
      <c r="CB32" t="s">
        <v>273</v>
      </c>
      <c r="CC32" t="s">
        <v>273</v>
      </c>
      <c r="CD32" t="s">
        <v>273</v>
      </c>
      <c r="CE32" t="s">
        <v>273</v>
      </c>
      <c r="CF32" t="s">
        <v>273</v>
      </c>
      <c r="CH32" s="10">
        <v>69586</v>
      </c>
      <c r="CI32" s="10">
        <v>21760</v>
      </c>
      <c r="CJ32" s="10">
        <v>2987</v>
      </c>
      <c r="CK32" s="10">
        <v>94333</v>
      </c>
      <c r="CL32" s="10">
        <v>36421</v>
      </c>
      <c r="CM32" s="10">
        <v>6473</v>
      </c>
      <c r="CN32" s="10">
        <v>0</v>
      </c>
      <c r="CO32" s="10">
        <v>2567</v>
      </c>
      <c r="CP32" s="10">
        <v>356813</v>
      </c>
      <c r="CQ32" s="10">
        <v>402274</v>
      </c>
      <c r="CR32" s="10">
        <v>1011068</v>
      </c>
      <c r="CS32" s="10">
        <v>0</v>
      </c>
      <c r="CT32" s="1">
        <v>37938</v>
      </c>
      <c r="CU32" s="1">
        <v>3596</v>
      </c>
      <c r="CV32" s="1">
        <v>4928</v>
      </c>
      <c r="CW32" s="1">
        <v>36606</v>
      </c>
      <c r="CX32">
        <v>553</v>
      </c>
      <c r="CY32">
        <v>19</v>
      </c>
      <c r="CZ32">
        <v>96</v>
      </c>
      <c r="DA32">
        <v>476</v>
      </c>
      <c r="DB32" s="1">
        <v>3604</v>
      </c>
      <c r="DC32">
        <v>198</v>
      </c>
      <c r="DD32">
        <v>225</v>
      </c>
      <c r="DE32" s="1">
        <v>3577</v>
      </c>
      <c r="DF32">
        <v>38</v>
      </c>
      <c r="DG32">
        <v>0</v>
      </c>
      <c r="DH32">
        <v>12</v>
      </c>
      <c r="DI32">
        <v>26</v>
      </c>
      <c r="DJ32" t="s">
        <v>601</v>
      </c>
      <c r="DK32">
        <v>202</v>
      </c>
      <c r="DL32">
        <v>89</v>
      </c>
      <c r="DM32">
        <v>15</v>
      </c>
      <c r="DN32">
        <v>276</v>
      </c>
      <c r="DO32" s="1">
        <v>42297</v>
      </c>
      <c r="DP32" s="1">
        <v>3902</v>
      </c>
      <c r="DQ32" s="1">
        <v>5264</v>
      </c>
      <c r="DR32" s="1">
        <v>40935</v>
      </c>
      <c r="DS32" t="s">
        <v>602</v>
      </c>
      <c r="DT32" s="1">
        <v>0</v>
      </c>
      <c r="DU32" t="s">
        <v>273</v>
      </c>
      <c r="DV32" t="s">
        <v>273</v>
      </c>
      <c r="DW32" t="s">
        <v>280</v>
      </c>
      <c r="DX32" t="s">
        <v>280</v>
      </c>
      <c r="DY32" t="s">
        <v>273</v>
      </c>
      <c r="DZ32" t="s">
        <v>273</v>
      </c>
      <c r="EA32" t="s">
        <v>273</v>
      </c>
      <c r="EB32" t="s">
        <v>273</v>
      </c>
      <c r="EC32" t="s">
        <v>280</v>
      </c>
      <c r="ED32" t="s">
        <v>280</v>
      </c>
      <c r="EE32" t="s">
        <v>280</v>
      </c>
      <c r="EF32" t="s">
        <v>280</v>
      </c>
      <c r="EG32" s="1">
        <v>9293</v>
      </c>
      <c r="EH32" s="1">
        <v>46066</v>
      </c>
      <c r="EI32" t="s">
        <v>281</v>
      </c>
      <c r="EJ32" s="1">
        <v>12668</v>
      </c>
      <c r="EK32" t="s">
        <v>281</v>
      </c>
      <c r="EL32" s="1">
        <v>4934</v>
      </c>
      <c r="EM32" t="s">
        <v>281</v>
      </c>
      <c r="EN32" s="1">
        <v>28303</v>
      </c>
      <c r="EO32" s="1">
        <v>32472</v>
      </c>
      <c r="EP32">
        <v>405</v>
      </c>
      <c r="EQ32" s="1">
        <v>61180</v>
      </c>
      <c r="ER32" s="1">
        <v>8638</v>
      </c>
      <c r="ES32" s="1">
        <v>1844</v>
      </c>
      <c r="ET32" s="1">
        <v>10482</v>
      </c>
      <c r="EU32" s="1">
        <v>4379</v>
      </c>
      <c r="EV32">
        <v>40</v>
      </c>
      <c r="EW32" s="1">
        <v>4419</v>
      </c>
      <c r="EX32" s="1">
        <v>12532</v>
      </c>
      <c r="EY32" s="1">
        <v>3203</v>
      </c>
      <c r="EZ32" s="1">
        <v>15735</v>
      </c>
      <c r="FA32">
        <v>0</v>
      </c>
      <c r="FB32">
        <v>0</v>
      </c>
      <c r="FC32">
        <v>0</v>
      </c>
      <c r="FD32" s="1">
        <v>30636</v>
      </c>
      <c r="FE32" s="1">
        <v>53852</v>
      </c>
      <c r="FF32" s="1">
        <v>37559</v>
      </c>
      <c r="FG32" s="1">
        <v>91816</v>
      </c>
      <c r="FH32">
        <v>429</v>
      </c>
      <c r="FI32">
        <v>207</v>
      </c>
      <c r="FJ32" t="s">
        <v>280</v>
      </c>
      <c r="FK32" t="s">
        <v>362</v>
      </c>
      <c r="FV32" t="s">
        <v>273</v>
      </c>
      <c r="FW32" t="s">
        <v>280</v>
      </c>
      <c r="FX32" t="s">
        <v>273</v>
      </c>
      <c r="FY32" t="s">
        <v>280</v>
      </c>
      <c r="FZ32" t="s">
        <v>280</v>
      </c>
      <c r="GA32" t="s">
        <v>280</v>
      </c>
      <c r="GB32">
        <v>43</v>
      </c>
      <c r="GC32" s="12" t="s">
        <v>273</v>
      </c>
      <c r="GD32" s="1">
        <v>16397</v>
      </c>
      <c r="GE32">
        <v>101</v>
      </c>
      <c r="GF32">
        <v>81</v>
      </c>
      <c r="GG32">
        <v>182</v>
      </c>
      <c r="GH32">
        <v>30</v>
      </c>
      <c r="GI32">
        <v>37</v>
      </c>
      <c r="GJ32">
        <v>17</v>
      </c>
      <c r="GK32">
        <v>266</v>
      </c>
      <c r="GL32">
        <v>259</v>
      </c>
      <c r="GM32">
        <v>7</v>
      </c>
      <c r="GN32">
        <v>0</v>
      </c>
      <c r="GO32">
        <v>266</v>
      </c>
      <c r="GP32" s="1">
        <v>2372</v>
      </c>
      <c r="GQ32" s="1">
        <v>3144</v>
      </c>
      <c r="GR32" s="1">
        <v>5516</v>
      </c>
      <c r="GS32">
        <v>594</v>
      </c>
      <c r="GT32" s="1">
        <v>1597</v>
      </c>
      <c r="GU32" s="1">
        <v>1927</v>
      </c>
      <c r="GV32" s="1">
        <v>9634</v>
      </c>
      <c r="GW32" s="1">
        <v>9107</v>
      </c>
      <c r="GX32">
        <v>527</v>
      </c>
      <c r="GY32">
        <v>0</v>
      </c>
      <c r="GZ32" s="1">
        <v>9634</v>
      </c>
      <c r="HA32">
        <v>0</v>
      </c>
      <c r="HB32">
        <v>0</v>
      </c>
      <c r="HC32">
        <v>11</v>
      </c>
      <c r="HE32">
        <v>9</v>
      </c>
      <c r="HG32">
        <v>7</v>
      </c>
      <c r="HI32" t="s">
        <v>273</v>
      </c>
      <c r="HJ32">
        <v>427</v>
      </c>
      <c r="HK32" t="s">
        <v>273</v>
      </c>
      <c r="HL32">
        <v>37</v>
      </c>
      <c r="HM32" t="s">
        <v>273</v>
      </c>
      <c r="HN32">
        <v>163</v>
      </c>
      <c r="HO32" t="s">
        <v>379</v>
      </c>
      <c r="HP32" t="s">
        <v>273</v>
      </c>
      <c r="HQ32">
        <v>15</v>
      </c>
      <c r="HR32" t="s">
        <v>603</v>
      </c>
      <c r="HS32" t="s">
        <v>604</v>
      </c>
      <c r="HT32" t="s">
        <v>299</v>
      </c>
      <c r="HU32" t="s">
        <v>273</v>
      </c>
      <c r="HV32" t="s">
        <v>278</v>
      </c>
      <c r="HX32" t="s">
        <v>286</v>
      </c>
      <c r="HY32" t="s">
        <v>300</v>
      </c>
      <c r="HZ32">
        <v>716</v>
      </c>
      <c r="IA32">
        <v>274</v>
      </c>
      <c r="IB32" t="s">
        <v>273</v>
      </c>
      <c r="IC32" t="s">
        <v>273</v>
      </c>
      <c r="ID32" t="s">
        <v>273</v>
      </c>
      <c r="IE32" t="s">
        <v>273</v>
      </c>
      <c r="IF32" t="s">
        <v>273</v>
      </c>
      <c r="IG32" t="s">
        <v>280</v>
      </c>
      <c r="IH32" t="s">
        <v>273</v>
      </c>
      <c r="II32" t="s">
        <v>273</v>
      </c>
      <c r="IJ32" t="s">
        <v>273</v>
      </c>
      <c r="IK32" t="s">
        <v>280</v>
      </c>
      <c r="IL32" t="s">
        <v>280</v>
      </c>
      <c r="IM32" t="s">
        <v>280</v>
      </c>
      <c r="IN32" t="s">
        <v>280</v>
      </c>
      <c r="IO32" t="s">
        <v>273</v>
      </c>
      <c r="IP32" t="s">
        <v>280</v>
      </c>
      <c r="IQ32" t="s">
        <v>280</v>
      </c>
      <c r="IR32" t="s">
        <v>280</v>
      </c>
      <c r="IS32" t="s">
        <v>273</v>
      </c>
      <c r="IU32" t="s">
        <v>280</v>
      </c>
      <c r="IW32">
        <v>6</v>
      </c>
      <c r="IX32">
        <v>216</v>
      </c>
      <c r="IY32">
        <v>5.4</v>
      </c>
      <c r="IZ32">
        <v>1</v>
      </c>
      <c r="JA32">
        <v>40</v>
      </c>
      <c r="JB32">
        <v>1</v>
      </c>
      <c r="JC32">
        <v>7</v>
      </c>
      <c r="JD32">
        <v>117</v>
      </c>
      <c r="JE32">
        <v>2.92</v>
      </c>
      <c r="JF32">
        <v>8.32</v>
      </c>
      <c r="JG32" t="s">
        <v>304</v>
      </c>
      <c r="JH32" s="14">
        <v>35.799999999999997</v>
      </c>
      <c r="JI32">
        <v>31</v>
      </c>
      <c r="JJ32">
        <v>7.25</v>
      </c>
      <c r="JK32" t="s">
        <v>605</v>
      </c>
      <c r="JL32" t="s">
        <v>304</v>
      </c>
      <c r="JM32" s="2">
        <v>46095</v>
      </c>
    </row>
    <row r="33" spans="1:273" x14ac:dyDescent="0.25">
      <c r="A33" t="s">
        <v>606</v>
      </c>
      <c r="B33" t="s">
        <v>607</v>
      </c>
      <c r="C33" t="s">
        <v>608</v>
      </c>
      <c r="D33" t="s">
        <v>609</v>
      </c>
      <c r="E33">
        <v>68718</v>
      </c>
      <c r="F33" t="s">
        <v>610</v>
      </c>
      <c r="G33" t="s">
        <v>611</v>
      </c>
      <c r="H33" t="s">
        <v>310</v>
      </c>
      <c r="I33">
        <v>940</v>
      </c>
      <c r="J33">
        <v>940</v>
      </c>
      <c r="K33">
        <v>0</v>
      </c>
      <c r="L33">
        <v>0</v>
      </c>
      <c r="M33">
        <v>1999</v>
      </c>
      <c r="N33">
        <v>2025</v>
      </c>
      <c r="O33" t="s">
        <v>280</v>
      </c>
      <c r="P33">
        <v>2025</v>
      </c>
      <c r="Q33" t="s">
        <v>274</v>
      </c>
      <c r="R33" t="s">
        <v>275</v>
      </c>
      <c r="S33" t="s">
        <v>276</v>
      </c>
      <c r="T33" t="s">
        <v>273</v>
      </c>
      <c r="U33" t="s">
        <v>277</v>
      </c>
      <c r="W33">
        <v>1</v>
      </c>
      <c r="X33" t="s">
        <v>273</v>
      </c>
      <c r="Y33" t="s">
        <v>273</v>
      </c>
      <c r="Z33">
        <v>104</v>
      </c>
      <c r="AA33" t="s">
        <v>280</v>
      </c>
      <c r="AC33" t="s">
        <v>273</v>
      </c>
      <c r="AE33" t="s">
        <v>273</v>
      </c>
      <c r="AG33" s="1">
        <v>5485</v>
      </c>
      <c r="AH33" s="1">
        <v>1560</v>
      </c>
      <c r="AI33">
        <v>52</v>
      </c>
      <c r="AJ33" s="1">
        <v>1560</v>
      </c>
      <c r="AK33" s="2">
        <v>45566</v>
      </c>
      <c r="AL33" s="2">
        <v>45930</v>
      </c>
      <c r="AM33" s="10">
        <v>76487</v>
      </c>
      <c r="AO33" s="10"/>
      <c r="AP33" t="s">
        <v>610</v>
      </c>
      <c r="AQ33" s="10">
        <v>4000</v>
      </c>
      <c r="AS33" s="10"/>
      <c r="AT33" s="10">
        <v>80487</v>
      </c>
      <c r="AU33" s="10">
        <v>954</v>
      </c>
      <c r="AV33" s="10">
        <v>0</v>
      </c>
      <c r="AW33" s="10">
        <v>0</v>
      </c>
      <c r="AX33" s="10">
        <v>0</v>
      </c>
      <c r="AY33" s="10">
        <v>0</v>
      </c>
      <c r="AZ33" s="10">
        <v>954</v>
      </c>
      <c r="BB33" s="10">
        <v>0</v>
      </c>
      <c r="BC33" s="10">
        <v>0</v>
      </c>
      <c r="BD33" s="10">
        <v>0</v>
      </c>
      <c r="BE33" s="10">
        <v>0</v>
      </c>
      <c r="BF33" t="s">
        <v>612</v>
      </c>
      <c r="BG33" s="10">
        <v>350</v>
      </c>
      <c r="BH33" s="10">
        <v>350</v>
      </c>
      <c r="BI33" s="10">
        <v>81791</v>
      </c>
      <c r="BJ33" s="10">
        <v>0</v>
      </c>
      <c r="BK33" s="10">
        <v>0</v>
      </c>
      <c r="BL33" s="10">
        <v>0</v>
      </c>
      <c r="BM33" s="10">
        <v>0</v>
      </c>
      <c r="BN33" s="10">
        <v>0</v>
      </c>
      <c r="BO33" t="s">
        <v>280</v>
      </c>
      <c r="BQ33" s="10"/>
      <c r="BR33" s="10"/>
      <c r="BS33">
        <v>5</v>
      </c>
      <c r="BT33" s="10">
        <v>32547</v>
      </c>
      <c r="BU33" s="10">
        <v>22142</v>
      </c>
      <c r="BV33" s="10">
        <v>54689</v>
      </c>
      <c r="BW33" t="s">
        <v>280</v>
      </c>
      <c r="BX33" t="s">
        <v>280</v>
      </c>
      <c r="BY33" t="s">
        <v>273</v>
      </c>
      <c r="BZ33" t="s">
        <v>280</v>
      </c>
      <c r="CA33" t="s">
        <v>280</v>
      </c>
      <c r="CB33" t="s">
        <v>280</v>
      </c>
      <c r="CC33" t="s">
        <v>280</v>
      </c>
      <c r="CD33" t="s">
        <v>280</v>
      </c>
      <c r="CE33" t="s">
        <v>280</v>
      </c>
      <c r="CF33" t="s">
        <v>280</v>
      </c>
      <c r="CH33" s="10">
        <v>14210</v>
      </c>
      <c r="CI33" s="10">
        <v>500</v>
      </c>
      <c r="CJ33" s="10">
        <v>30</v>
      </c>
      <c r="CK33" s="10">
        <v>14740</v>
      </c>
      <c r="CL33" s="10">
        <v>150</v>
      </c>
      <c r="CM33" s="10">
        <v>0</v>
      </c>
      <c r="CN33" s="10">
        <v>0</v>
      </c>
      <c r="CO33" s="10">
        <v>0</v>
      </c>
      <c r="CP33" s="10">
        <v>300</v>
      </c>
      <c r="CQ33" s="10">
        <v>450</v>
      </c>
      <c r="CR33" s="10">
        <v>69879</v>
      </c>
      <c r="CS33" s="10">
        <v>0</v>
      </c>
      <c r="CT33" s="1">
        <v>24279</v>
      </c>
      <c r="CU33">
        <v>357</v>
      </c>
      <c r="CV33">
        <v>74</v>
      </c>
      <c r="CW33" s="1">
        <v>24562</v>
      </c>
      <c r="CX33">
        <v>500</v>
      </c>
      <c r="CY33">
        <v>7</v>
      </c>
      <c r="CZ33">
        <v>0</v>
      </c>
      <c r="DA33">
        <v>507</v>
      </c>
      <c r="DB33" s="1">
        <v>1675</v>
      </c>
      <c r="DC33">
        <v>2</v>
      </c>
      <c r="DD33">
        <v>1</v>
      </c>
      <c r="DE33" s="1">
        <v>1676</v>
      </c>
      <c r="DF33">
        <v>10</v>
      </c>
      <c r="DG33">
        <v>0</v>
      </c>
      <c r="DH33">
        <v>0</v>
      </c>
      <c r="DI33">
        <v>10</v>
      </c>
      <c r="DJ33" t="s">
        <v>613</v>
      </c>
      <c r="DK33">
        <v>80</v>
      </c>
      <c r="DL33">
        <v>34</v>
      </c>
      <c r="DM33">
        <v>4</v>
      </c>
      <c r="DN33">
        <v>110</v>
      </c>
      <c r="DO33" s="1">
        <v>26534</v>
      </c>
      <c r="DP33">
        <v>400</v>
      </c>
      <c r="DQ33">
        <v>79</v>
      </c>
      <c r="DR33" s="1">
        <v>26855</v>
      </c>
      <c r="DS33" t="s">
        <v>297</v>
      </c>
      <c r="DT33">
        <v>0</v>
      </c>
      <c r="DU33" t="s">
        <v>280</v>
      </c>
      <c r="DV33" t="s">
        <v>280</v>
      </c>
      <c r="DW33" t="s">
        <v>280</v>
      </c>
      <c r="DX33" t="s">
        <v>280</v>
      </c>
      <c r="DY33" t="s">
        <v>280</v>
      </c>
      <c r="DZ33" t="s">
        <v>273</v>
      </c>
      <c r="EA33" t="s">
        <v>280</v>
      </c>
      <c r="EB33" t="s">
        <v>273</v>
      </c>
      <c r="EC33" t="s">
        <v>280</v>
      </c>
      <c r="ED33" t="s">
        <v>280</v>
      </c>
      <c r="EE33" t="s">
        <v>280</v>
      </c>
      <c r="EF33" t="s">
        <v>280</v>
      </c>
      <c r="EG33">
        <v>852</v>
      </c>
      <c r="EH33" s="1">
        <v>10354</v>
      </c>
      <c r="EI33" t="s">
        <v>285</v>
      </c>
      <c r="EJ33" s="1">
        <v>24932</v>
      </c>
      <c r="EK33" t="s">
        <v>281</v>
      </c>
      <c r="EL33">
        <v>341</v>
      </c>
      <c r="EM33" t="s">
        <v>281</v>
      </c>
      <c r="EN33" s="1">
        <v>21547</v>
      </c>
      <c r="EO33" s="1">
        <v>4678</v>
      </c>
      <c r="EP33">
        <v>21</v>
      </c>
      <c r="EQ33" s="1">
        <v>26246</v>
      </c>
      <c r="ER33" s="1">
        <v>1967</v>
      </c>
      <c r="ES33">
        <v>78</v>
      </c>
      <c r="ET33" s="1">
        <v>2045</v>
      </c>
      <c r="EU33">
        <v>103</v>
      </c>
      <c r="EV33">
        <v>0</v>
      </c>
      <c r="EW33">
        <v>103</v>
      </c>
      <c r="EX33">
        <v>583</v>
      </c>
      <c r="EY33">
        <v>70</v>
      </c>
      <c r="EZ33">
        <v>653</v>
      </c>
      <c r="FA33">
        <v>0</v>
      </c>
      <c r="FB33">
        <v>0</v>
      </c>
      <c r="FC33">
        <v>0</v>
      </c>
      <c r="FD33" s="1">
        <v>2801</v>
      </c>
      <c r="FE33" s="1">
        <v>24200</v>
      </c>
      <c r="FF33" s="1">
        <v>4826</v>
      </c>
      <c r="FG33" s="1">
        <v>29047</v>
      </c>
      <c r="FH33">
        <v>0</v>
      </c>
      <c r="FI33">
        <v>0</v>
      </c>
      <c r="FJ33" t="s">
        <v>280</v>
      </c>
      <c r="FK33" t="s">
        <v>362</v>
      </c>
      <c r="FV33" t="s">
        <v>280</v>
      </c>
      <c r="FW33" t="s">
        <v>280</v>
      </c>
      <c r="FX33" t="s">
        <v>273</v>
      </c>
      <c r="FY33" t="s">
        <v>280</v>
      </c>
      <c r="FZ33" t="s">
        <v>280</v>
      </c>
      <c r="GA33" t="s">
        <v>280</v>
      </c>
      <c r="GC33" s="12"/>
      <c r="GE33">
        <v>12</v>
      </c>
      <c r="GF33">
        <v>10</v>
      </c>
      <c r="GG33">
        <v>22</v>
      </c>
      <c r="GH33">
        <v>10</v>
      </c>
      <c r="GI33">
        <v>2</v>
      </c>
      <c r="GJ33">
        <v>2</v>
      </c>
      <c r="GK33">
        <v>36</v>
      </c>
      <c r="GL33">
        <v>36</v>
      </c>
      <c r="GM33">
        <v>0</v>
      </c>
      <c r="GN33">
        <v>0</v>
      </c>
      <c r="GO33">
        <v>36</v>
      </c>
      <c r="GP33">
        <v>258</v>
      </c>
      <c r="GQ33">
        <v>327</v>
      </c>
      <c r="GR33">
        <v>585</v>
      </c>
      <c r="GS33">
        <v>147</v>
      </c>
      <c r="GT33">
        <v>10</v>
      </c>
      <c r="GU33">
        <v>72</v>
      </c>
      <c r="GV33">
        <v>814</v>
      </c>
      <c r="GW33">
        <v>814</v>
      </c>
      <c r="GX33">
        <v>0</v>
      </c>
      <c r="GY33">
        <v>0</v>
      </c>
      <c r="GZ33">
        <v>814</v>
      </c>
      <c r="HA33">
        <v>0</v>
      </c>
      <c r="HB33">
        <v>0</v>
      </c>
      <c r="HC33">
        <v>10</v>
      </c>
      <c r="HD33">
        <v>0</v>
      </c>
      <c r="HE33">
        <v>0</v>
      </c>
      <c r="HF33">
        <v>0</v>
      </c>
      <c r="HG33">
        <v>16</v>
      </c>
      <c r="HH33">
        <v>0</v>
      </c>
      <c r="HI33" t="s">
        <v>273</v>
      </c>
      <c r="HJ33">
        <v>46</v>
      </c>
      <c r="HK33" t="s">
        <v>280</v>
      </c>
      <c r="HM33" t="s">
        <v>280</v>
      </c>
      <c r="HO33" t="s">
        <v>313</v>
      </c>
      <c r="HP33" t="s">
        <v>273</v>
      </c>
      <c r="HQ33">
        <v>18</v>
      </c>
      <c r="HR33" t="s">
        <v>614</v>
      </c>
      <c r="HS33" t="s">
        <v>615</v>
      </c>
      <c r="HT33" t="s">
        <v>616</v>
      </c>
      <c r="HU33" t="s">
        <v>273</v>
      </c>
      <c r="HV33" t="s">
        <v>278</v>
      </c>
      <c r="HX33" t="s">
        <v>393</v>
      </c>
      <c r="HY33" t="s">
        <v>617</v>
      </c>
      <c r="HZ33">
        <v>99</v>
      </c>
      <c r="IA33">
        <v>99</v>
      </c>
      <c r="IB33" t="s">
        <v>280</v>
      </c>
      <c r="IC33" t="s">
        <v>280</v>
      </c>
      <c r="ID33" t="s">
        <v>280</v>
      </c>
      <c r="IE33" t="s">
        <v>280</v>
      </c>
      <c r="IF33" t="s">
        <v>273</v>
      </c>
      <c r="IG33" t="s">
        <v>280</v>
      </c>
      <c r="IH33" t="s">
        <v>280</v>
      </c>
      <c r="II33" t="s">
        <v>280</v>
      </c>
      <c r="IJ33" t="s">
        <v>280</v>
      </c>
      <c r="IK33" t="s">
        <v>280</v>
      </c>
      <c r="IL33" t="s">
        <v>280</v>
      </c>
      <c r="IM33" t="s">
        <v>280</v>
      </c>
      <c r="IN33" t="s">
        <v>280</v>
      </c>
      <c r="IO33" t="s">
        <v>280</v>
      </c>
      <c r="IP33" t="s">
        <v>280</v>
      </c>
      <c r="IQ33" t="s">
        <v>280</v>
      </c>
      <c r="IR33" t="s">
        <v>280</v>
      </c>
      <c r="IS33" t="s">
        <v>280</v>
      </c>
      <c r="IU33" t="s">
        <v>280</v>
      </c>
      <c r="IW33">
        <v>4</v>
      </c>
      <c r="IX33">
        <v>35</v>
      </c>
      <c r="IY33">
        <v>0.88</v>
      </c>
      <c r="IZ33">
        <v>0</v>
      </c>
      <c r="JA33">
        <v>0</v>
      </c>
      <c r="JB33">
        <v>0</v>
      </c>
      <c r="JC33">
        <v>0</v>
      </c>
      <c r="JD33">
        <v>0</v>
      </c>
      <c r="JE33">
        <v>0</v>
      </c>
      <c r="JF33">
        <v>0.88</v>
      </c>
      <c r="JG33" t="s">
        <v>302</v>
      </c>
      <c r="JH33" s="14">
        <v>18.75</v>
      </c>
      <c r="JI33">
        <v>0</v>
      </c>
      <c r="JJ33">
        <v>0</v>
      </c>
      <c r="JK33" t="s">
        <v>618</v>
      </c>
      <c r="JL33" t="s">
        <v>302</v>
      </c>
      <c r="JM33" s="2">
        <v>46064</v>
      </c>
    </row>
    <row r="34" spans="1:273" x14ac:dyDescent="0.25">
      <c r="A34" t="s">
        <v>619</v>
      </c>
      <c r="B34" t="s">
        <v>620</v>
      </c>
      <c r="C34" t="s">
        <v>621</v>
      </c>
      <c r="D34" t="s">
        <v>622</v>
      </c>
      <c r="E34">
        <v>68930</v>
      </c>
      <c r="F34" t="s">
        <v>623</v>
      </c>
      <c r="G34" t="s">
        <v>624</v>
      </c>
      <c r="H34" t="s">
        <v>272</v>
      </c>
      <c r="I34">
        <v>786</v>
      </c>
      <c r="J34">
        <v>786</v>
      </c>
      <c r="K34">
        <v>0</v>
      </c>
      <c r="L34">
        <v>0</v>
      </c>
      <c r="M34">
        <v>1929</v>
      </c>
      <c r="N34">
        <v>2003</v>
      </c>
      <c r="O34" t="s">
        <v>280</v>
      </c>
      <c r="Q34" t="s">
        <v>274</v>
      </c>
      <c r="R34" t="s">
        <v>275</v>
      </c>
      <c r="S34" t="s">
        <v>276</v>
      </c>
      <c r="T34" t="s">
        <v>273</v>
      </c>
      <c r="U34" t="s">
        <v>277</v>
      </c>
      <c r="W34">
        <v>1</v>
      </c>
      <c r="X34" t="s">
        <v>273</v>
      </c>
      <c r="Y34" t="s">
        <v>280</v>
      </c>
      <c r="AE34" t="s">
        <v>273</v>
      </c>
      <c r="AG34" s="1">
        <v>2232</v>
      </c>
      <c r="AH34" s="1">
        <v>1378</v>
      </c>
      <c r="AI34">
        <v>52</v>
      </c>
      <c r="AJ34" s="1">
        <v>1378</v>
      </c>
      <c r="AK34" s="2">
        <v>45566</v>
      </c>
      <c r="AL34" s="2">
        <v>45930</v>
      </c>
      <c r="AM34" s="10">
        <v>41428</v>
      </c>
      <c r="AO34" s="10"/>
      <c r="AQ34" s="10"/>
      <c r="AS34" s="10"/>
      <c r="AT34" s="10">
        <v>41428</v>
      </c>
      <c r="AU34" s="10">
        <v>1037</v>
      </c>
      <c r="AV34" s="10">
        <v>0</v>
      </c>
      <c r="AW34" s="10">
        <v>0</v>
      </c>
      <c r="AX34" s="10">
        <v>0</v>
      </c>
      <c r="AY34" s="10">
        <v>0</v>
      </c>
      <c r="AZ34" s="10">
        <v>1037</v>
      </c>
      <c r="BB34" s="10">
        <v>0</v>
      </c>
      <c r="BC34" s="10">
        <v>0</v>
      </c>
      <c r="BD34" s="10">
        <v>0</v>
      </c>
      <c r="BE34" s="10">
        <v>0</v>
      </c>
      <c r="BF34" t="s">
        <v>509</v>
      </c>
      <c r="BG34" s="10">
        <v>0</v>
      </c>
      <c r="BH34" s="10">
        <v>0</v>
      </c>
      <c r="BI34" s="10">
        <v>42465</v>
      </c>
      <c r="BJ34" s="10">
        <v>0</v>
      </c>
      <c r="BK34" s="10">
        <v>0</v>
      </c>
      <c r="BL34" s="10">
        <v>0</v>
      </c>
      <c r="BM34" s="10">
        <v>0</v>
      </c>
      <c r="BN34" s="10">
        <v>0</v>
      </c>
      <c r="BO34" t="s">
        <v>273</v>
      </c>
      <c r="BP34" t="s">
        <v>625</v>
      </c>
      <c r="BQ34" s="10">
        <v>15</v>
      </c>
      <c r="BR34" s="10">
        <v>15</v>
      </c>
      <c r="BS34">
        <v>22</v>
      </c>
      <c r="BT34" s="10">
        <v>26259</v>
      </c>
      <c r="BU34" s="10">
        <v>1888</v>
      </c>
      <c r="BV34" s="10">
        <v>28147</v>
      </c>
      <c r="BW34" t="s">
        <v>280</v>
      </c>
      <c r="BX34" t="s">
        <v>280</v>
      </c>
      <c r="BY34" t="s">
        <v>280</v>
      </c>
      <c r="BZ34" t="s">
        <v>273</v>
      </c>
      <c r="CA34" t="s">
        <v>280</v>
      </c>
      <c r="CB34" t="s">
        <v>280</v>
      </c>
      <c r="CC34" t="s">
        <v>280</v>
      </c>
      <c r="CD34" t="s">
        <v>273</v>
      </c>
      <c r="CE34" t="s">
        <v>280</v>
      </c>
      <c r="CF34" t="s">
        <v>273</v>
      </c>
      <c r="CH34" s="10">
        <v>5283</v>
      </c>
      <c r="CI34" s="10">
        <v>500</v>
      </c>
      <c r="CJ34" s="10">
        <v>0</v>
      </c>
      <c r="CK34" s="10">
        <v>5783</v>
      </c>
      <c r="CL34" s="10">
        <v>572</v>
      </c>
      <c r="CM34" s="10">
        <v>900</v>
      </c>
      <c r="CN34" s="10">
        <v>119</v>
      </c>
      <c r="CO34" s="10">
        <v>0</v>
      </c>
      <c r="CP34" s="10">
        <v>6973</v>
      </c>
      <c r="CQ34" s="10">
        <v>8564</v>
      </c>
      <c r="CR34" s="10">
        <v>42494</v>
      </c>
      <c r="CS34" s="10">
        <v>1504</v>
      </c>
      <c r="CT34" s="1">
        <v>10064</v>
      </c>
      <c r="CU34">
        <v>458</v>
      </c>
      <c r="CV34">
        <v>238</v>
      </c>
      <c r="CW34" s="1">
        <v>10284</v>
      </c>
      <c r="CX34">
        <v>53</v>
      </c>
      <c r="CY34">
        <v>0</v>
      </c>
      <c r="CZ34">
        <v>0</v>
      </c>
      <c r="DA34">
        <v>53</v>
      </c>
      <c r="DB34">
        <v>481</v>
      </c>
      <c r="DC34">
        <v>0</v>
      </c>
      <c r="DD34">
        <v>9</v>
      </c>
      <c r="DE34">
        <v>472</v>
      </c>
      <c r="DF34">
        <v>16</v>
      </c>
      <c r="DG34">
        <v>0</v>
      </c>
      <c r="DH34">
        <v>0</v>
      </c>
      <c r="DI34">
        <v>16</v>
      </c>
      <c r="DJ34" t="s">
        <v>626</v>
      </c>
      <c r="DK34">
        <v>101</v>
      </c>
      <c r="DL34">
        <v>0</v>
      </c>
      <c r="DM34">
        <v>0</v>
      </c>
      <c r="DN34">
        <v>101</v>
      </c>
      <c r="DO34" s="1">
        <v>10699</v>
      </c>
      <c r="DP34">
        <v>458</v>
      </c>
      <c r="DQ34">
        <v>247</v>
      </c>
      <c r="DR34" s="1">
        <v>10910</v>
      </c>
      <c r="DS34" t="s">
        <v>627</v>
      </c>
      <c r="DT34">
        <v>66</v>
      </c>
      <c r="DU34" t="s">
        <v>280</v>
      </c>
      <c r="DV34" t="s">
        <v>273</v>
      </c>
      <c r="DW34" t="s">
        <v>280</v>
      </c>
      <c r="DX34" t="s">
        <v>280</v>
      </c>
      <c r="DY34" t="s">
        <v>280</v>
      </c>
      <c r="DZ34" t="s">
        <v>273</v>
      </c>
      <c r="EA34" t="s">
        <v>280</v>
      </c>
      <c r="EB34" t="s">
        <v>273</v>
      </c>
      <c r="EC34" t="s">
        <v>280</v>
      </c>
      <c r="ED34" t="s">
        <v>280</v>
      </c>
      <c r="EE34" t="s">
        <v>280</v>
      </c>
      <c r="EF34" t="s">
        <v>280</v>
      </c>
      <c r="EG34">
        <v>774</v>
      </c>
      <c r="EH34" s="1">
        <v>2971</v>
      </c>
      <c r="EI34" t="s">
        <v>281</v>
      </c>
      <c r="EJ34" s="1">
        <v>1120</v>
      </c>
      <c r="EK34" t="s">
        <v>285</v>
      </c>
      <c r="EL34">
        <v>111</v>
      </c>
      <c r="EM34" t="s">
        <v>281</v>
      </c>
      <c r="EN34" s="1">
        <v>1075</v>
      </c>
      <c r="EO34" s="1">
        <v>1269</v>
      </c>
      <c r="EP34">
        <v>22</v>
      </c>
      <c r="EQ34" s="1">
        <v>2366</v>
      </c>
      <c r="ER34">
        <v>463</v>
      </c>
      <c r="ES34">
        <v>11</v>
      </c>
      <c r="ET34">
        <v>474</v>
      </c>
      <c r="EU34">
        <v>88</v>
      </c>
      <c r="EV34">
        <v>10</v>
      </c>
      <c r="EW34">
        <v>98</v>
      </c>
      <c r="EX34">
        <v>655</v>
      </c>
      <c r="EY34">
        <v>43</v>
      </c>
      <c r="EZ34">
        <v>698</v>
      </c>
      <c r="FA34">
        <v>0</v>
      </c>
      <c r="FB34">
        <v>0</v>
      </c>
      <c r="FC34">
        <v>0</v>
      </c>
      <c r="FD34" s="1">
        <v>1270</v>
      </c>
      <c r="FE34" s="1">
        <v>2281</v>
      </c>
      <c r="FF34" s="1">
        <v>1333</v>
      </c>
      <c r="FG34" s="1">
        <v>3636</v>
      </c>
      <c r="FH34">
        <v>0</v>
      </c>
      <c r="FI34">
        <v>397</v>
      </c>
      <c r="FJ34" t="s">
        <v>280</v>
      </c>
      <c r="FK34" t="s">
        <v>362</v>
      </c>
      <c r="FV34" t="s">
        <v>280</v>
      </c>
      <c r="FW34" t="s">
        <v>280</v>
      </c>
      <c r="FX34" t="s">
        <v>273</v>
      </c>
      <c r="FY34" t="s">
        <v>280</v>
      </c>
      <c r="FZ34" t="s">
        <v>280</v>
      </c>
      <c r="GA34" t="s">
        <v>280</v>
      </c>
      <c r="GB34">
        <v>21</v>
      </c>
      <c r="GC34" s="12"/>
      <c r="GE34">
        <v>19</v>
      </c>
      <c r="GF34">
        <v>25</v>
      </c>
      <c r="GG34">
        <v>44</v>
      </c>
      <c r="GH34">
        <v>4</v>
      </c>
      <c r="GI34">
        <v>16</v>
      </c>
      <c r="GJ34">
        <v>3</v>
      </c>
      <c r="GK34">
        <v>67</v>
      </c>
      <c r="GL34">
        <v>62</v>
      </c>
      <c r="GM34">
        <v>5</v>
      </c>
      <c r="GN34">
        <v>0</v>
      </c>
      <c r="GO34">
        <v>67</v>
      </c>
      <c r="GP34">
        <v>128</v>
      </c>
      <c r="GQ34">
        <v>438</v>
      </c>
      <c r="GR34">
        <v>566</v>
      </c>
      <c r="GS34">
        <v>57</v>
      </c>
      <c r="GT34">
        <v>31</v>
      </c>
      <c r="GU34">
        <v>40</v>
      </c>
      <c r="GV34">
        <v>694</v>
      </c>
      <c r="GW34">
        <v>452</v>
      </c>
      <c r="GX34">
        <v>242</v>
      </c>
      <c r="GY34">
        <v>0</v>
      </c>
      <c r="GZ34">
        <v>694</v>
      </c>
      <c r="HA34">
        <v>0</v>
      </c>
      <c r="HB34">
        <v>0</v>
      </c>
      <c r="HC34">
        <v>192</v>
      </c>
      <c r="HE34">
        <v>0</v>
      </c>
      <c r="HG34">
        <v>42</v>
      </c>
      <c r="HI34" t="s">
        <v>273</v>
      </c>
      <c r="HJ34">
        <v>134</v>
      </c>
      <c r="HK34" t="s">
        <v>280</v>
      </c>
      <c r="HM34" t="s">
        <v>280</v>
      </c>
      <c r="HO34" t="s">
        <v>628</v>
      </c>
      <c r="HP34" t="s">
        <v>273</v>
      </c>
      <c r="HQ34">
        <v>2</v>
      </c>
      <c r="HR34" t="s">
        <v>325</v>
      </c>
      <c r="HS34" t="s">
        <v>629</v>
      </c>
      <c r="HT34" t="s">
        <v>299</v>
      </c>
      <c r="HU34" t="s">
        <v>273</v>
      </c>
      <c r="HV34" t="s">
        <v>278</v>
      </c>
      <c r="HX34" t="s">
        <v>393</v>
      </c>
      <c r="HZ34">
        <v>656</v>
      </c>
      <c r="IA34">
        <v>295</v>
      </c>
      <c r="IB34" t="s">
        <v>273</v>
      </c>
      <c r="IC34" t="s">
        <v>280</v>
      </c>
      <c r="ID34" t="s">
        <v>280</v>
      </c>
      <c r="IE34" t="s">
        <v>273</v>
      </c>
      <c r="IF34" t="s">
        <v>273</v>
      </c>
      <c r="IG34" t="s">
        <v>280</v>
      </c>
      <c r="IH34" t="s">
        <v>273</v>
      </c>
      <c r="II34" t="s">
        <v>273</v>
      </c>
      <c r="IJ34" t="s">
        <v>273</v>
      </c>
      <c r="IK34" t="s">
        <v>280</v>
      </c>
      <c r="IL34" t="s">
        <v>280</v>
      </c>
      <c r="IM34" t="s">
        <v>280</v>
      </c>
      <c r="IN34" t="s">
        <v>273</v>
      </c>
      <c r="IO34" t="s">
        <v>280</v>
      </c>
      <c r="IP34" t="s">
        <v>280</v>
      </c>
      <c r="IQ34" t="s">
        <v>280</v>
      </c>
      <c r="IR34" t="s">
        <v>280</v>
      </c>
      <c r="IS34" t="s">
        <v>280</v>
      </c>
      <c r="IU34" t="s">
        <v>280</v>
      </c>
      <c r="IW34">
        <v>2</v>
      </c>
      <c r="IX34">
        <v>26.5</v>
      </c>
      <c r="IY34">
        <v>0.66</v>
      </c>
      <c r="IZ34">
        <v>0</v>
      </c>
      <c r="JA34">
        <v>0</v>
      </c>
      <c r="JB34">
        <v>0</v>
      </c>
      <c r="JC34">
        <v>0</v>
      </c>
      <c r="JD34">
        <v>0</v>
      </c>
      <c r="JE34">
        <v>0</v>
      </c>
      <c r="JF34">
        <v>0.66</v>
      </c>
      <c r="JG34" t="s">
        <v>304</v>
      </c>
      <c r="JH34" s="14">
        <v>16</v>
      </c>
      <c r="JI34">
        <v>6</v>
      </c>
      <c r="JJ34">
        <v>1</v>
      </c>
      <c r="JK34" t="s">
        <v>630</v>
      </c>
      <c r="JL34" t="s">
        <v>304</v>
      </c>
      <c r="JM34" s="2">
        <v>46106</v>
      </c>
    </row>
    <row r="35" spans="1:273" x14ac:dyDescent="0.25">
      <c r="A35" t="s">
        <v>631</v>
      </c>
      <c r="B35" t="s">
        <v>632</v>
      </c>
      <c r="C35" t="s">
        <v>633</v>
      </c>
      <c r="D35" t="s">
        <v>634</v>
      </c>
      <c r="E35">
        <v>69336</v>
      </c>
      <c r="F35" t="s">
        <v>520</v>
      </c>
      <c r="G35" t="s">
        <v>635</v>
      </c>
      <c r="H35" t="s">
        <v>387</v>
      </c>
      <c r="I35" s="1">
        <v>1445</v>
      </c>
      <c r="J35" s="1">
        <v>1445</v>
      </c>
      <c r="K35">
        <v>0</v>
      </c>
      <c r="L35">
        <v>0</v>
      </c>
      <c r="M35">
        <v>1963</v>
      </c>
      <c r="N35">
        <v>2013</v>
      </c>
      <c r="O35" t="s">
        <v>273</v>
      </c>
      <c r="Q35" t="s">
        <v>274</v>
      </c>
      <c r="R35" t="s">
        <v>275</v>
      </c>
      <c r="S35" t="s">
        <v>276</v>
      </c>
      <c r="T35" t="s">
        <v>273</v>
      </c>
      <c r="U35" t="s">
        <v>277</v>
      </c>
      <c r="W35">
        <v>1</v>
      </c>
      <c r="X35" t="s">
        <v>273</v>
      </c>
      <c r="Y35" t="s">
        <v>280</v>
      </c>
      <c r="AG35" s="1">
        <v>3083</v>
      </c>
      <c r="AH35" s="1">
        <v>2132</v>
      </c>
      <c r="AI35">
        <v>52</v>
      </c>
      <c r="AJ35" s="1">
        <v>2132</v>
      </c>
      <c r="AK35" s="2">
        <v>45566</v>
      </c>
      <c r="AL35" s="2">
        <v>45930</v>
      </c>
      <c r="AM35" s="10">
        <v>159250</v>
      </c>
      <c r="AO35" s="10"/>
      <c r="AQ35" s="10"/>
      <c r="AS35" s="10"/>
      <c r="AT35" s="10">
        <v>159250</v>
      </c>
      <c r="AU35" s="10">
        <v>1184</v>
      </c>
      <c r="AV35" s="10">
        <v>0</v>
      </c>
      <c r="AW35" s="10">
        <v>0</v>
      </c>
      <c r="AX35" s="10">
        <v>0</v>
      </c>
      <c r="AY35" s="10">
        <v>0</v>
      </c>
      <c r="AZ35" s="10">
        <v>1184</v>
      </c>
      <c r="BB35" s="10">
        <v>0</v>
      </c>
      <c r="BC35" s="10">
        <v>0</v>
      </c>
      <c r="BD35" s="10">
        <v>0</v>
      </c>
      <c r="BE35" s="10">
        <v>100</v>
      </c>
      <c r="BF35" t="s">
        <v>636</v>
      </c>
      <c r="BG35" s="10">
        <v>1812</v>
      </c>
      <c r="BH35" s="10">
        <v>1912</v>
      </c>
      <c r="BI35" s="10">
        <v>162346</v>
      </c>
      <c r="BJ35" s="10">
        <v>10000</v>
      </c>
      <c r="BK35" s="10">
        <v>0</v>
      </c>
      <c r="BL35" s="10">
        <v>0</v>
      </c>
      <c r="BM35" s="10">
        <v>0</v>
      </c>
      <c r="BN35" s="10">
        <v>10000</v>
      </c>
      <c r="BO35" t="s">
        <v>280</v>
      </c>
      <c r="BQ35" s="10"/>
      <c r="BR35" s="10"/>
      <c r="BS35">
        <v>21</v>
      </c>
      <c r="BT35" s="10">
        <v>67514</v>
      </c>
      <c r="BU35" s="10">
        <v>24220</v>
      </c>
      <c r="BV35" s="10">
        <v>91734</v>
      </c>
      <c r="BW35" t="s">
        <v>273</v>
      </c>
      <c r="BX35" t="s">
        <v>273</v>
      </c>
      <c r="BY35" t="s">
        <v>273</v>
      </c>
      <c r="BZ35" t="s">
        <v>273</v>
      </c>
      <c r="CA35" t="s">
        <v>273</v>
      </c>
      <c r="CB35" t="s">
        <v>273</v>
      </c>
      <c r="CC35" t="s">
        <v>273</v>
      </c>
      <c r="CD35" t="s">
        <v>273</v>
      </c>
      <c r="CE35" t="s">
        <v>273</v>
      </c>
      <c r="CF35" t="s">
        <v>273</v>
      </c>
      <c r="CG35" t="s">
        <v>637</v>
      </c>
      <c r="CH35" s="10">
        <v>18447</v>
      </c>
      <c r="CI35" s="10">
        <v>1450</v>
      </c>
      <c r="CJ35" s="10">
        <v>604</v>
      </c>
      <c r="CK35" s="10">
        <v>20501</v>
      </c>
      <c r="CL35" s="10">
        <v>2261</v>
      </c>
      <c r="CM35" s="10">
        <v>990</v>
      </c>
      <c r="CN35" s="10">
        <v>900</v>
      </c>
      <c r="CO35" s="10">
        <v>0</v>
      </c>
      <c r="CP35" s="10">
        <v>19295</v>
      </c>
      <c r="CQ35" s="10">
        <v>23446</v>
      </c>
      <c r="CR35" s="10">
        <v>135681</v>
      </c>
      <c r="CS35" s="10">
        <v>0</v>
      </c>
      <c r="CT35" s="1">
        <v>15613</v>
      </c>
      <c r="CU35" s="1">
        <v>1245</v>
      </c>
      <c r="CV35">
        <v>854</v>
      </c>
      <c r="CW35" s="1">
        <v>16004</v>
      </c>
      <c r="CX35">
        <v>203</v>
      </c>
      <c r="CY35">
        <v>0</v>
      </c>
      <c r="CZ35">
        <v>0</v>
      </c>
      <c r="DA35">
        <v>203</v>
      </c>
      <c r="DB35">
        <v>645</v>
      </c>
      <c r="DC35">
        <v>48</v>
      </c>
      <c r="DD35">
        <v>118</v>
      </c>
      <c r="DE35">
        <v>575</v>
      </c>
      <c r="DF35">
        <v>25</v>
      </c>
      <c r="DG35">
        <v>1</v>
      </c>
      <c r="DH35">
        <v>5</v>
      </c>
      <c r="DI35">
        <v>21</v>
      </c>
      <c r="DJ35" t="s">
        <v>638</v>
      </c>
      <c r="DK35">
        <v>15</v>
      </c>
      <c r="DL35">
        <v>6</v>
      </c>
      <c r="DM35">
        <v>0</v>
      </c>
      <c r="DN35">
        <v>21</v>
      </c>
      <c r="DO35" s="1">
        <v>16476</v>
      </c>
      <c r="DP35" s="1">
        <v>1299</v>
      </c>
      <c r="DQ35">
        <v>972</v>
      </c>
      <c r="DR35" s="1">
        <v>16803</v>
      </c>
      <c r="DS35" t="s">
        <v>639</v>
      </c>
      <c r="DT35">
        <v>445</v>
      </c>
      <c r="DU35" t="s">
        <v>280</v>
      </c>
      <c r="DV35" t="s">
        <v>273</v>
      </c>
      <c r="DW35" t="s">
        <v>280</v>
      </c>
      <c r="DX35" t="s">
        <v>280</v>
      </c>
      <c r="DY35" t="s">
        <v>273</v>
      </c>
      <c r="DZ35" t="s">
        <v>273</v>
      </c>
      <c r="EA35" t="s">
        <v>280</v>
      </c>
      <c r="EB35" t="s">
        <v>273</v>
      </c>
      <c r="EC35" t="s">
        <v>280</v>
      </c>
      <c r="ED35" t="s">
        <v>280</v>
      </c>
      <c r="EE35" t="s">
        <v>280</v>
      </c>
      <c r="EF35" t="s">
        <v>280</v>
      </c>
      <c r="EG35" s="1">
        <v>1842</v>
      </c>
      <c r="EH35" s="1">
        <v>10267</v>
      </c>
      <c r="EI35" t="s">
        <v>281</v>
      </c>
      <c r="EJ35" s="1">
        <v>1977</v>
      </c>
      <c r="EK35" t="s">
        <v>281</v>
      </c>
      <c r="EL35" s="1">
        <v>1276</v>
      </c>
      <c r="EM35" t="s">
        <v>281</v>
      </c>
      <c r="EN35" s="1">
        <v>2898</v>
      </c>
      <c r="EO35" s="1">
        <v>3232</v>
      </c>
      <c r="EP35">
        <v>6</v>
      </c>
      <c r="EQ35" s="1">
        <v>6136</v>
      </c>
      <c r="ER35" s="1">
        <v>1315</v>
      </c>
      <c r="ES35">
        <v>121</v>
      </c>
      <c r="ET35" s="1">
        <v>1436</v>
      </c>
      <c r="EU35">
        <v>171</v>
      </c>
      <c r="EV35">
        <v>3</v>
      </c>
      <c r="EW35">
        <v>174</v>
      </c>
      <c r="EX35" s="1">
        <v>1544</v>
      </c>
      <c r="EY35">
        <v>211</v>
      </c>
      <c r="EZ35" s="1">
        <v>1755</v>
      </c>
      <c r="FA35">
        <v>0</v>
      </c>
      <c r="FB35">
        <v>0</v>
      </c>
      <c r="FC35">
        <v>0</v>
      </c>
      <c r="FD35" s="1">
        <v>3365</v>
      </c>
      <c r="FE35" s="1">
        <v>5928</v>
      </c>
      <c r="FF35" s="1">
        <v>3567</v>
      </c>
      <c r="FG35" s="1">
        <v>9501</v>
      </c>
      <c r="FH35">
        <v>0</v>
      </c>
      <c r="FI35">
        <v>86</v>
      </c>
      <c r="FJ35" t="s">
        <v>280</v>
      </c>
      <c r="FK35" t="s">
        <v>362</v>
      </c>
      <c r="FV35" t="s">
        <v>273</v>
      </c>
      <c r="FW35" t="s">
        <v>280</v>
      </c>
      <c r="FX35" t="s">
        <v>273</v>
      </c>
      <c r="FY35" t="s">
        <v>280</v>
      </c>
      <c r="FZ35" t="s">
        <v>280</v>
      </c>
      <c r="GA35" t="s">
        <v>280</v>
      </c>
      <c r="GB35">
        <v>37</v>
      </c>
      <c r="GC35" s="12"/>
      <c r="GE35">
        <v>73</v>
      </c>
      <c r="GF35">
        <v>30</v>
      </c>
      <c r="GG35">
        <v>103</v>
      </c>
      <c r="GH35">
        <v>66</v>
      </c>
      <c r="GI35">
        <v>43</v>
      </c>
      <c r="GJ35">
        <v>4</v>
      </c>
      <c r="GK35">
        <v>216</v>
      </c>
      <c r="GL35">
        <v>215</v>
      </c>
      <c r="GM35">
        <v>1</v>
      </c>
      <c r="GN35">
        <v>0</v>
      </c>
      <c r="GO35">
        <v>216</v>
      </c>
      <c r="GP35" s="1">
        <v>1084</v>
      </c>
      <c r="GQ35">
        <v>755</v>
      </c>
      <c r="GR35" s="1">
        <v>1839</v>
      </c>
      <c r="GS35">
        <v>455</v>
      </c>
      <c r="GT35">
        <v>261</v>
      </c>
      <c r="GU35">
        <v>97</v>
      </c>
      <c r="GV35" s="1">
        <v>2652</v>
      </c>
      <c r="GW35" s="1">
        <v>2048</v>
      </c>
      <c r="GX35">
        <v>604</v>
      </c>
      <c r="GY35">
        <v>0</v>
      </c>
      <c r="GZ35" s="1">
        <v>2652</v>
      </c>
      <c r="HA35">
        <v>0</v>
      </c>
      <c r="HB35">
        <v>0</v>
      </c>
      <c r="HC35">
        <v>0</v>
      </c>
      <c r="HD35">
        <v>0</v>
      </c>
      <c r="HE35">
        <v>0</v>
      </c>
      <c r="HF35">
        <v>0</v>
      </c>
      <c r="HG35">
        <v>82</v>
      </c>
      <c r="HH35">
        <v>0</v>
      </c>
      <c r="HI35" t="s">
        <v>273</v>
      </c>
      <c r="HJ35">
        <v>262</v>
      </c>
      <c r="HK35" t="s">
        <v>273</v>
      </c>
      <c r="HL35">
        <v>36</v>
      </c>
      <c r="HM35" t="s">
        <v>280</v>
      </c>
      <c r="HO35" t="s">
        <v>640</v>
      </c>
      <c r="HP35" t="s">
        <v>273</v>
      </c>
      <c r="HQ35">
        <v>15</v>
      </c>
      <c r="HR35" t="s">
        <v>641</v>
      </c>
      <c r="HS35" t="s">
        <v>642</v>
      </c>
      <c r="HT35" t="s">
        <v>299</v>
      </c>
      <c r="HU35" t="s">
        <v>273</v>
      </c>
      <c r="HV35" t="s">
        <v>278</v>
      </c>
      <c r="HX35" t="s">
        <v>393</v>
      </c>
      <c r="HZ35">
        <v>0</v>
      </c>
      <c r="IA35">
        <v>75</v>
      </c>
      <c r="IB35" t="s">
        <v>273</v>
      </c>
      <c r="IC35" t="s">
        <v>280</v>
      </c>
      <c r="ID35" t="s">
        <v>280</v>
      </c>
      <c r="IE35" t="s">
        <v>273</v>
      </c>
      <c r="IF35" t="s">
        <v>273</v>
      </c>
      <c r="IG35" t="s">
        <v>280</v>
      </c>
      <c r="IH35" t="s">
        <v>273</v>
      </c>
      <c r="II35" t="s">
        <v>273</v>
      </c>
      <c r="IJ35" t="s">
        <v>273</v>
      </c>
      <c r="IK35" t="s">
        <v>273</v>
      </c>
      <c r="IL35" t="s">
        <v>273</v>
      </c>
      <c r="IM35" t="s">
        <v>273</v>
      </c>
      <c r="IN35" t="s">
        <v>273</v>
      </c>
      <c r="IO35" t="s">
        <v>273</v>
      </c>
      <c r="IP35" t="s">
        <v>273</v>
      </c>
      <c r="IQ35" t="s">
        <v>280</v>
      </c>
      <c r="IR35" t="s">
        <v>280</v>
      </c>
      <c r="IS35" t="s">
        <v>280</v>
      </c>
      <c r="IT35" t="s">
        <v>643</v>
      </c>
      <c r="IU35" t="s">
        <v>280</v>
      </c>
      <c r="IW35">
        <v>3</v>
      </c>
      <c r="IX35">
        <v>89</v>
      </c>
      <c r="IY35">
        <v>2.23</v>
      </c>
      <c r="IZ35">
        <v>0</v>
      </c>
      <c r="JA35">
        <v>0</v>
      </c>
      <c r="JB35">
        <v>0</v>
      </c>
      <c r="JC35">
        <v>0</v>
      </c>
      <c r="JD35">
        <v>0</v>
      </c>
      <c r="JE35">
        <v>0</v>
      </c>
      <c r="JF35">
        <v>2.23</v>
      </c>
      <c r="JG35" t="s">
        <v>304</v>
      </c>
      <c r="JH35" s="14">
        <v>21.38</v>
      </c>
      <c r="JI35">
        <v>13</v>
      </c>
      <c r="JJ35">
        <v>1</v>
      </c>
      <c r="JK35" t="s">
        <v>644</v>
      </c>
      <c r="JL35" t="s">
        <v>304</v>
      </c>
      <c r="JM35" s="2">
        <v>46086</v>
      </c>
    </row>
    <row r="36" spans="1:273" x14ac:dyDescent="0.25">
      <c r="A36" t="s">
        <v>645</v>
      </c>
      <c r="B36" t="s">
        <v>646</v>
      </c>
      <c r="C36" t="s">
        <v>647</v>
      </c>
      <c r="D36" t="s">
        <v>648</v>
      </c>
      <c r="E36">
        <v>69125</v>
      </c>
      <c r="F36" t="s">
        <v>520</v>
      </c>
      <c r="G36" t="s">
        <v>649</v>
      </c>
      <c r="H36" t="s">
        <v>387</v>
      </c>
      <c r="I36">
        <v>98</v>
      </c>
      <c r="J36">
        <v>98</v>
      </c>
      <c r="K36">
        <v>0</v>
      </c>
      <c r="L36">
        <v>0</v>
      </c>
      <c r="M36">
        <v>1956</v>
      </c>
      <c r="N36">
        <v>2010</v>
      </c>
      <c r="O36" t="s">
        <v>280</v>
      </c>
      <c r="Q36" t="s">
        <v>274</v>
      </c>
      <c r="R36" t="s">
        <v>275</v>
      </c>
      <c r="S36" t="s">
        <v>276</v>
      </c>
      <c r="T36" t="s">
        <v>273</v>
      </c>
      <c r="U36" t="s">
        <v>277</v>
      </c>
      <c r="W36">
        <v>1</v>
      </c>
      <c r="X36" t="s">
        <v>273</v>
      </c>
      <c r="Y36" t="s">
        <v>273</v>
      </c>
      <c r="Z36">
        <v>12</v>
      </c>
      <c r="AA36" t="s">
        <v>280</v>
      </c>
      <c r="AE36" t="s">
        <v>273</v>
      </c>
      <c r="AG36" s="1">
        <v>1420</v>
      </c>
      <c r="AH36" s="1">
        <v>633</v>
      </c>
      <c r="AI36">
        <v>52</v>
      </c>
      <c r="AJ36">
        <v>633</v>
      </c>
      <c r="AK36" s="2">
        <v>45566</v>
      </c>
      <c r="AL36" s="2">
        <v>45930</v>
      </c>
      <c r="AM36" s="10">
        <v>13875</v>
      </c>
      <c r="AO36" s="10"/>
      <c r="AQ36" s="10"/>
      <c r="AS36" s="10"/>
      <c r="AT36" s="10">
        <v>13875</v>
      </c>
      <c r="AU36" s="10">
        <v>779</v>
      </c>
      <c r="AV36" s="10">
        <v>0</v>
      </c>
      <c r="AW36" s="10">
        <v>0</v>
      </c>
      <c r="AX36" s="10">
        <v>0</v>
      </c>
      <c r="AY36" s="10">
        <v>0</v>
      </c>
      <c r="AZ36" s="10">
        <v>779</v>
      </c>
      <c r="BB36" s="10">
        <v>0</v>
      </c>
      <c r="BC36" s="10">
        <v>0</v>
      </c>
      <c r="BD36" s="10">
        <v>0</v>
      </c>
      <c r="BE36" s="10">
        <v>100</v>
      </c>
      <c r="BF36" t="s">
        <v>612</v>
      </c>
      <c r="BG36" s="10">
        <v>250</v>
      </c>
      <c r="BH36" s="10">
        <v>350</v>
      </c>
      <c r="BI36" s="10">
        <v>15004</v>
      </c>
      <c r="BJ36" s="10">
        <v>0</v>
      </c>
      <c r="BK36" s="10">
        <v>779</v>
      </c>
      <c r="BL36" s="10">
        <v>0</v>
      </c>
      <c r="BM36" s="10">
        <v>0</v>
      </c>
      <c r="BN36" s="10">
        <v>779</v>
      </c>
      <c r="BO36" t="s">
        <v>280</v>
      </c>
      <c r="BQ36" s="10"/>
      <c r="BR36" s="10"/>
      <c r="BS36">
        <v>2</v>
      </c>
      <c r="BT36" s="10">
        <v>8076</v>
      </c>
      <c r="BU36" s="10">
        <v>452</v>
      </c>
      <c r="BV36" s="10">
        <v>8528</v>
      </c>
      <c r="BW36" t="s">
        <v>280</v>
      </c>
      <c r="BX36" t="s">
        <v>280</v>
      </c>
      <c r="BY36" t="s">
        <v>280</v>
      </c>
      <c r="BZ36" t="s">
        <v>280</v>
      </c>
      <c r="CA36" t="s">
        <v>280</v>
      </c>
      <c r="CB36" t="s">
        <v>280</v>
      </c>
      <c r="CC36" t="s">
        <v>280</v>
      </c>
      <c r="CD36" t="s">
        <v>273</v>
      </c>
      <c r="CE36" t="s">
        <v>280</v>
      </c>
      <c r="CF36" t="s">
        <v>280</v>
      </c>
      <c r="CH36" s="10">
        <v>565</v>
      </c>
      <c r="CI36" s="10">
        <v>40</v>
      </c>
      <c r="CJ36" s="10">
        <v>0</v>
      </c>
      <c r="CK36" s="10">
        <v>605</v>
      </c>
      <c r="CL36" s="10">
        <v>99</v>
      </c>
      <c r="CM36" s="10">
        <v>0</v>
      </c>
      <c r="CN36" s="10">
        <v>0</v>
      </c>
      <c r="CO36" s="10">
        <v>0</v>
      </c>
      <c r="CP36" s="10">
        <v>2949</v>
      </c>
      <c r="CQ36" s="10">
        <v>3048</v>
      </c>
      <c r="CR36" s="10">
        <v>12181</v>
      </c>
      <c r="CS36" s="10">
        <v>0</v>
      </c>
      <c r="CT36" s="1">
        <v>8610</v>
      </c>
      <c r="CU36">
        <v>205</v>
      </c>
      <c r="CV36">
        <v>112</v>
      </c>
      <c r="CW36" s="1">
        <v>8703</v>
      </c>
      <c r="CX36">
        <v>93</v>
      </c>
      <c r="CY36">
        <v>12</v>
      </c>
      <c r="CZ36">
        <v>0</v>
      </c>
      <c r="DA36">
        <v>105</v>
      </c>
      <c r="DB36">
        <v>411</v>
      </c>
      <c r="DC36">
        <v>13</v>
      </c>
      <c r="DD36">
        <v>0</v>
      </c>
      <c r="DE36">
        <v>424</v>
      </c>
      <c r="DF36">
        <v>6</v>
      </c>
      <c r="DG36">
        <v>1</v>
      </c>
      <c r="DH36">
        <v>0</v>
      </c>
      <c r="DI36">
        <v>7</v>
      </c>
      <c r="DJ36" t="s">
        <v>650</v>
      </c>
      <c r="DK36">
        <v>53</v>
      </c>
      <c r="DL36">
        <v>11</v>
      </c>
      <c r="DM36">
        <v>0</v>
      </c>
      <c r="DN36">
        <v>64</v>
      </c>
      <c r="DO36" s="1">
        <v>9167</v>
      </c>
      <c r="DP36">
        <v>241</v>
      </c>
      <c r="DQ36">
        <v>112</v>
      </c>
      <c r="DR36" s="1">
        <v>9296</v>
      </c>
      <c r="DS36" t="s">
        <v>651</v>
      </c>
      <c r="DT36">
        <v>32</v>
      </c>
      <c r="DU36" t="s">
        <v>280</v>
      </c>
      <c r="DV36" t="s">
        <v>280</v>
      </c>
      <c r="DW36" t="s">
        <v>280</v>
      </c>
      <c r="DX36" t="s">
        <v>273</v>
      </c>
      <c r="DY36" t="s">
        <v>280</v>
      </c>
      <c r="DZ36" t="s">
        <v>280</v>
      </c>
      <c r="EA36" t="s">
        <v>280</v>
      </c>
      <c r="EB36" t="s">
        <v>280</v>
      </c>
      <c r="EC36" t="s">
        <v>280</v>
      </c>
      <c r="ED36" t="s">
        <v>280</v>
      </c>
      <c r="EE36" t="s">
        <v>280</v>
      </c>
      <c r="EF36" t="s">
        <v>280</v>
      </c>
      <c r="EG36">
        <v>200</v>
      </c>
      <c r="EH36">
        <v>843</v>
      </c>
      <c r="EI36" t="s">
        <v>281</v>
      </c>
      <c r="EJ36">
        <v>16</v>
      </c>
      <c r="EK36" t="s">
        <v>281</v>
      </c>
      <c r="EL36">
        <v>266</v>
      </c>
      <c r="EM36" t="s">
        <v>281</v>
      </c>
      <c r="EN36">
        <v>183</v>
      </c>
      <c r="EO36">
        <v>89</v>
      </c>
      <c r="EP36">
        <v>16</v>
      </c>
      <c r="EQ36">
        <v>288</v>
      </c>
      <c r="ER36">
        <v>0</v>
      </c>
      <c r="ES36">
        <v>0</v>
      </c>
      <c r="ET36">
        <v>0</v>
      </c>
      <c r="EU36">
        <v>0</v>
      </c>
      <c r="EV36">
        <v>0</v>
      </c>
      <c r="EW36">
        <v>0</v>
      </c>
      <c r="EX36">
        <v>0</v>
      </c>
      <c r="EY36">
        <v>0</v>
      </c>
      <c r="EZ36">
        <v>0</v>
      </c>
      <c r="FA36">
        <v>0</v>
      </c>
      <c r="FB36">
        <v>0</v>
      </c>
      <c r="FC36">
        <v>0</v>
      </c>
      <c r="FD36">
        <v>0</v>
      </c>
      <c r="FE36">
        <v>183</v>
      </c>
      <c r="FF36">
        <v>89</v>
      </c>
      <c r="FG36">
        <v>288</v>
      </c>
      <c r="FH36">
        <v>0</v>
      </c>
      <c r="FI36">
        <v>0</v>
      </c>
      <c r="FJ36" t="s">
        <v>280</v>
      </c>
      <c r="FK36" t="s">
        <v>362</v>
      </c>
      <c r="FV36" t="s">
        <v>280</v>
      </c>
      <c r="FW36" t="s">
        <v>280</v>
      </c>
      <c r="FX36" t="s">
        <v>273</v>
      </c>
      <c r="FY36" t="s">
        <v>273</v>
      </c>
      <c r="FZ36" t="s">
        <v>280</v>
      </c>
      <c r="GA36" t="s">
        <v>280</v>
      </c>
      <c r="GB36">
        <v>1</v>
      </c>
      <c r="GC36" s="12"/>
      <c r="GE36">
        <v>23</v>
      </c>
      <c r="GF36">
        <v>7</v>
      </c>
      <c r="GG36">
        <v>30</v>
      </c>
      <c r="GH36">
        <v>12</v>
      </c>
      <c r="GI36">
        <v>17</v>
      </c>
      <c r="GJ36">
        <v>26</v>
      </c>
      <c r="GK36">
        <v>85</v>
      </c>
      <c r="GL36">
        <v>85</v>
      </c>
      <c r="GM36">
        <v>0</v>
      </c>
      <c r="GN36">
        <v>0</v>
      </c>
      <c r="GO36">
        <v>85</v>
      </c>
      <c r="GP36">
        <v>38</v>
      </c>
      <c r="GQ36">
        <v>36</v>
      </c>
      <c r="GR36">
        <v>74</v>
      </c>
      <c r="GS36">
        <v>72</v>
      </c>
      <c r="GT36">
        <v>44</v>
      </c>
      <c r="GU36">
        <v>272</v>
      </c>
      <c r="GV36">
        <v>388</v>
      </c>
      <c r="GW36">
        <v>462</v>
      </c>
      <c r="GX36">
        <v>0</v>
      </c>
      <c r="GY36">
        <v>0</v>
      </c>
      <c r="GZ36">
        <v>462</v>
      </c>
      <c r="HA36">
        <v>0</v>
      </c>
      <c r="HB36">
        <v>0</v>
      </c>
      <c r="HC36">
        <v>38</v>
      </c>
      <c r="HE36">
        <v>18</v>
      </c>
      <c r="HG36">
        <v>2</v>
      </c>
      <c r="HH36">
        <v>513</v>
      </c>
      <c r="HI36" t="s">
        <v>273</v>
      </c>
      <c r="HJ36">
        <v>11</v>
      </c>
      <c r="HK36" t="s">
        <v>273</v>
      </c>
      <c r="HL36">
        <v>4</v>
      </c>
      <c r="HM36" t="s">
        <v>280</v>
      </c>
      <c r="HO36" t="s">
        <v>652</v>
      </c>
      <c r="HP36" t="s">
        <v>273</v>
      </c>
      <c r="HQ36">
        <v>3</v>
      </c>
      <c r="HR36" t="s">
        <v>653</v>
      </c>
      <c r="HS36" t="s">
        <v>654</v>
      </c>
      <c r="HT36" t="s">
        <v>616</v>
      </c>
      <c r="HU36" t="s">
        <v>273</v>
      </c>
      <c r="HV36" t="s">
        <v>278</v>
      </c>
      <c r="HX36" t="s">
        <v>393</v>
      </c>
      <c r="HY36" t="s">
        <v>300</v>
      </c>
      <c r="HZ36">
        <v>55</v>
      </c>
      <c r="IA36">
        <v>14</v>
      </c>
      <c r="IB36" t="s">
        <v>273</v>
      </c>
      <c r="IC36" t="s">
        <v>280</v>
      </c>
      <c r="ID36" t="s">
        <v>280</v>
      </c>
      <c r="IE36" t="s">
        <v>280</v>
      </c>
      <c r="IF36" t="s">
        <v>280</v>
      </c>
      <c r="IG36" t="s">
        <v>280</v>
      </c>
      <c r="IH36" t="s">
        <v>280</v>
      </c>
      <c r="II36" t="s">
        <v>273</v>
      </c>
      <c r="IJ36" t="s">
        <v>280</v>
      </c>
      <c r="IK36" t="s">
        <v>273</v>
      </c>
      <c r="IL36" t="s">
        <v>280</v>
      </c>
      <c r="IM36" t="s">
        <v>273</v>
      </c>
      <c r="IN36" t="s">
        <v>280</v>
      </c>
      <c r="IO36" t="s">
        <v>280</v>
      </c>
      <c r="IP36" t="s">
        <v>280</v>
      </c>
      <c r="IQ36" t="s">
        <v>280</v>
      </c>
      <c r="IR36" t="s">
        <v>280</v>
      </c>
      <c r="IS36" t="s">
        <v>280</v>
      </c>
      <c r="IU36" t="s">
        <v>280</v>
      </c>
      <c r="IW36">
        <v>2</v>
      </c>
      <c r="IX36">
        <v>12</v>
      </c>
      <c r="IY36">
        <v>0.3</v>
      </c>
      <c r="IZ36">
        <v>0</v>
      </c>
      <c r="JA36">
        <v>0</v>
      </c>
      <c r="JB36">
        <v>0</v>
      </c>
      <c r="JC36">
        <v>0</v>
      </c>
      <c r="JD36">
        <v>0</v>
      </c>
      <c r="JE36">
        <v>0</v>
      </c>
      <c r="JF36">
        <v>0.3</v>
      </c>
      <c r="JG36" t="s">
        <v>302</v>
      </c>
      <c r="JH36" s="14">
        <v>13.5</v>
      </c>
      <c r="JI36">
        <v>2</v>
      </c>
      <c r="JJ36">
        <v>2</v>
      </c>
      <c r="JK36" t="s">
        <v>655</v>
      </c>
      <c r="JL36" t="s">
        <v>302</v>
      </c>
      <c r="JM36" s="2">
        <v>46099</v>
      </c>
    </row>
    <row r="37" spans="1:273" x14ac:dyDescent="0.25">
      <c r="A37" t="s">
        <v>656</v>
      </c>
      <c r="B37" t="s">
        <v>657</v>
      </c>
      <c r="C37" t="s">
        <v>657</v>
      </c>
      <c r="D37" t="s">
        <v>658</v>
      </c>
      <c r="E37">
        <v>68822</v>
      </c>
      <c r="F37" t="s">
        <v>333</v>
      </c>
      <c r="G37" t="s">
        <v>659</v>
      </c>
      <c r="H37" t="s">
        <v>272</v>
      </c>
      <c r="I37" s="1">
        <v>3491</v>
      </c>
      <c r="J37" s="1">
        <v>3491</v>
      </c>
      <c r="K37">
        <v>0</v>
      </c>
      <c r="L37">
        <v>0</v>
      </c>
      <c r="M37">
        <v>1971</v>
      </c>
      <c r="N37">
        <v>2018</v>
      </c>
      <c r="O37" t="s">
        <v>280</v>
      </c>
      <c r="Q37" t="s">
        <v>274</v>
      </c>
      <c r="R37" t="s">
        <v>275</v>
      </c>
      <c r="S37" t="s">
        <v>276</v>
      </c>
      <c r="T37" t="s">
        <v>273</v>
      </c>
      <c r="U37" t="s">
        <v>277</v>
      </c>
      <c r="W37">
        <v>1</v>
      </c>
      <c r="X37" t="s">
        <v>273</v>
      </c>
      <c r="Y37" t="s">
        <v>273</v>
      </c>
      <c r="Z37">
        <v>927</v>
      </c>
      <c r="AA37" t="s">
        <v>273</v>
      </c>
      <c r="AB37" t="s">
        <v>273</v>
      </c>
      <c r="AC37" t="s">
        <v>273</v>
      </c>
      <c r="AE37" t="s">
        <v>273</v>
      </c>
      <c r="AG37" s="1">
        <v>12000</v>
      </c>
      <c r="AH37" s="1">
        <v>2716</v>
      </c>
      <c r="AI37">
        <v>52</v>
      </c>
      <c r="AJ37" s="1">
        <v>2716</v>
      </c>
      <c r="AK37" s="2">
        <v>45566</v>
      </c>
      <c r="AL37" s="2">
        <v>45930</v>
      </c>
      <c r="AM37" s="10">
        <v>379836</v>
      </c>
      <c r="AO37" s="10"/>
      <c r="AQ37" s="10"/>
      <c r="AS37" s="10"/>
      <c r="AT37" s="10">
        <v>379836</v>
      </c>
      <c r="AU37" s="10">
        <v>1486</v>
      </c>
      <c r="AV37" s="10">
        <v>0</v>
      </c>
      <c r="AW37" s="10">
        <v>0</v>
      </c>
      <c r="AX37" s="10">
        <v>3000</v>
      </c>
      <c r="AY37" s="10">
        <v>0</v>
      </c>
      <c r="AZ37" s="10">
        <v>4486</v>
      </c>
      <c r="BB37" s="10">
        <v>0</v>
      </c>
      <c r="BC37" s="10">
        <v>0</v>
      </c>
      <c r="BD37" s="10">
        <v>101</v>
      </c>
      <c r="BE37" s="10">
        <v>0</v>
      </c>
      <c r="BF37" t="s">
        <v>660</v>
      </c>
      <c r="BG37" s="10">
        <v>4109</v>
      </c>
      <c r="BH37" s="10">
        <v>4210</v>
      </c>
      <c r="BI37" s="10">
        <v>388532</v>
      </c>
      <c r="BJ37" s="10">
        <v>0</v>
      </c>
      <c r="BK37" s="10">
        <v>0</v>
      </c>
      <c r="BL37" s="10">
        <v>0</v>
      </c>
      <c r="BM37" s="10">
        <v>0</v>
      </c>
      <c r="BN37" s="10">
        <v>0</v>
      </c>
      <c r="BO37" t="s">
        <v>280</v>
      </c>
      <c r="BQ37" s="10"/>
      <c r="BR37" s="10"/>
      <c r="BS37">
        <v>456</v>
      </c>
      <c r="BT37" s="10">
        <v>171637</v>
      </c>
      <c r="BU37" s="10">
        <v>45318</v>
      </c>
      <c r="BV37" s="10">
        <v>216955</v>
      </c>
      <c r="BW37" t="s">
        <v>273</v>
      </c>
      <c r="BX37" t="s">
        <v>273</v>
      </c>
      <c r="BY37" t="s">
        <v>273</v>
      </c>
      <c r="BZ37" t="s">
        <v>273</v>
      </c>
      <c r="CA37" t="s">
        <v>273</v>
      </c>
      <c r="CB37" t="s">
        <v>273</v>
      </c>
      <c r="CC37" t="s">
        <v>273</v>
      </c>
      <c r="CD37" t="s">
        <v>273</v>
      </c>
      <c r="CE37" t="s">
        <v>273</v>
      </c>
      <c r="CF37" t="s">
        <v>273</v>
      </c>
      <c r="CH37" s="10">
        <v>22320</v>
      </c>
      <c r="CI37" s="10">
        <v>5700</v>
      </c>
      <c r="CJ37" s="10">
        <v>950</v>
      </c>
      <c r="CK37" s="10">
        <v>28970</v>
      </c>
      <c r="CL37" s="10">
        <v>27123</v>
      </c>
      <c r="CM37" s="10">
        <v>2500</v>
      </c>
      <c r="CN37" s="10">
        <v>2112</v>
      </c>
      <c r="CO37" s="10">
        <v>1955</v>
      </c>
      <c r="CP37" s="10">
        <v>23202</v>
      </c>
      <c r="CQ37" s="10">
        <v>56892</v>
      </c>
      <c r="CR37" s="10">
        <v>302817</v>
      </c>
      <c r="CS37" s="10">
        <v>0</v>
      </c>
      <c r="CT37" s="1">
        <v>24081</v>
      </c>
      <c r="CU37" s="1">
        <v>1440</v>
      </c>
      <c r="CV37">
        <v>989</v>
      </c>
      <c r="CW37" s="1">
        <v>24532</v>
      </c>
      <c r="CX37">
        <v>226</v>
      </c>
      <c r="CY37">
        <v>2</v>
      </c>
      <c r="CZ37">
        <v>39</v>
      </c>
      <c r="DA37">
        <v>189</v>
      </c>
      <c r="DB37" s="1">
        <v>1209</v>
      </c>
      <c r="DC37">
        <v>79</v>
      </c>
      <c r="DD37">
        <v>5</v>
      </c>
      <c r="DE37" s="1">
        <v>1283</v>
      </c>
      <c r="DF37">
        <v>39</v>
      </c>
      <c r="DG37">
        <v>0</v>
      </c>
      <c r="DH37">
        <v>2</v>
      </c>
      <c r="DI37">
        <v>37</v>
      </c>
      <c r="DJ37" t="s">
        <v>661</v>
      </c>
      <c r="DK37">
        <v>314</v>
      </c>
      <c r="DL37">
        <v>2</v>
      </c>
      <c r="DM37">
        <v>0</v>
      </c>
      <c r="DN37">
        <v>316</v>
      </c>
      <c r="DO37" s="1">
        <v>25830</v>
      </c>
      <c r="DP37" s="1">
        <v>1523</v>
      </c>
      <c r="DQ37" s="1">
        <v>1033</v>
      </c>
      <c r="DR37" s="1">
        <v>26320</v>
      </c>
      <c r="DS37" t="s">
        <v>297</v>
      </c>
      <c r="DT37">
        <v>0</v>
      </c>
      <c r="DU37" t="s">
        <v>273</v>
      </c>
      <c r="DV37" t="s">
        <v>273</v>
      </c>
      <c r="DW37" t="s">
        <v>280</v>
      </c>
      <c r="DX37" t="s">
        <v>273</v>
      </c>
      <c r="DY37" t="s">
        <v>273</v>
      </c>
      <c r="DZ37" t="s">
        <v>273</v>
      </c>
      <c r="EA37" t="s">
        <v>273</v>
      </c>
      <c r="EB37" t="s">
        <v>273</v>
      </c>
      <c r="EC37" t="s">
        <v>280</v>
      </c>
      <c r="ED37" t="s">
        <v>280</v>
      </c>
      <c r="EE37" t="s">
        <v>280</v>
      </c>
      <c r="EF37" t="s">
        <v>280</v>
      </c>
      <c r="EG37" s="1">
        <v>3589</v>
      </c>
      <c r="EH37" s="1">
        <v>27985</v>
      </c>
      <c r="EI37" t="s">
        <v>281</v>
      </c>
      <c r="EJ37" s="1">
        <v>3188</v>
      </c>
      <c r="EK37" t="s">
        <v>285</v>
      </c>
      <c r="EL37" s="1">
        <v>1823</v>
      </c>
      <c r="EM37" t="s">
        <v>281</v>
      </c>
      <c r="EN37" s="1">
        <v>11218</v>
      </c>
      <c r="EO37" s="1">
        <v>12782</v>
      </c>
      <c r="EP37">
        <v>236</v>
      </c>
      <c r="EQ37" s="1">
        <v>24236</v>
      </c>
      <c r="ER37" s="1">
        <v>4689</v>
      </c>
      <c r="ES37">
        <v>621</v>
      </c>
      <c r="ET37" s="1">
        <v>5310</v>
      </c>
      <c r="EU37">
        <v>896</v>
      </c>
      <c r="EV37">
        <v>61</v>
      </c>
      <c r="EW37">
        <v>957</v>
      </c>
      <c r="EX37" s="1">
        <v>6120</v>
      </c>
      <c r="EY37" s="1">
        <v>1065</v>
      </c>
      <c r="EZ37" s="1">
        <v>7185</v>
      </c>
      <c r="FA37">
        <v>0</v>
      </c>
      <c r="FB37">
        <v>0</v>
      </c>
      <c r="FC37">
        <v>0</v>
      </c>
      <c r="FD37" s="1">
        <v>13452</v>
      </c>
      <c r="FE37" s="1">
        <v>22923</v>
      </c>
      <c r="FF37" s="1">
        <v>14529</v>
      </c>
      <c r="FG37" s="1">
        <v>37688</v>
      </c>
      <c r="FH37">
        <v>2</v>
      </c>
      <c r="FI37">
        <v>252</v>
      </c>
      <c r="FJ37" t="s">
        <v>280</v>
      </c>
      <c r="FK37" t="s">
        <v>295</v>
      </c>
      <c r="FV37" t="s">
        <v>273</v>
      </c>
      <c r="FW37" t="s">
        <v>280</v>
      </c>
      <c r="FX37" t="s">
        <v>273</v>
      </c>
      <c r="FY37" t="s">
        <v>273</v>
      </c>
      <c r="FZ37" t="s">
        <v>280</v>
      </c>
      <c r="GA37" t="s">
        <v>280</v>
      </c>
      <c r="GB37">
        <v>8</v>
      </c>
      <c r="GC37" s="12" t="s">
        <v>273</v>
      </c>
      <c r="GD37">
        <v>980</v>
      </c>
      <c r="GE37">
        <v>115</v>
      </c>
      <c r="GF37">
        <v>40</v>
      </c>
      <c r="GG37">
        <v>155</v>
      </c>
      <c r="GH37">
        <v>45</v>
      </c>
      <c r="GI37">
        <v>193</v>
      </c>
      <c r="GJ37">
        <v>25</v>
      </c>
      <c r="GK37">
        <v>418</v>
      </c>
      <c r="GL37">
        <v>355</v>
      </c>
      <c r="GM37">
        <v>63</v>
      </c>
      <c r="GN37">
        <v>0</v>
      </c>
      <c r="GO37">
        <v>418</v>
      </c>
      <c r="GP37" s="1">
        <v>1990</v>
      </c>
      <c r="GQ37" s="1">
        <v>1592</v>
      </c>
      <c r="GR37" s="1">
        <v>3582</v>
      </c>
      <c r="GS37" s="1">
        <v>1485</v>
      </c>
      <c r="GT37" s="1">
        <v>1127</v>
      </c>
      <c r="GU37" s="1">
        <v>1716</v>
      </c>
      <c r="GV37" s="1">
        <v>7910</v>
      </c>
      <c r="GW37" s="1">
        <v>6415</v>
      </c>
      <c r="GX37" s="1">
        <v>1495</v>
      </c>
      <c r="GY37">
        <v>0</v>
      </c>
      <c r="GZ37" s="1">
        <v>7910</v>
      </c>
      <c r="HA37">
        <v>0</v>
      </c>
      <c r="HB37">
        <v>0</v>
      </c>
      <c r="HC37">
        <v>13</v>
      </c>
      <c r="HD37">
        <v>0</v>
      </c>
      <c r="HE37">
        <v>3</v>
      </c>
      <c r="HF37">
        <v>0</v>
      </c>
      <c r="HG37">
        <v>10</v>
      </c>
      <c r="HH37">
        <v>0</v>
      </c>
      <c r="HI37" t="s">
        <v>273</v>
      </c>
      <c r="HJ37">
        <v>327</v>
      </c>
      <c r="HK37" t="s">
        <v>273</v>
      </c>
      <c r="HL37">
        <v>35</v>
      </c>
      <c r="HM37" t="s">
        <v>273</v>
      </c>
      <c r="HN37">
        <v>38</v>
      </c>
      <c r="HO37" t="s">
        <v>379</v>
      </c>
      <c r="HP37" t="s">
        <v>273</v>
      </c>
      <c r="HQ37">
        <v>9</v>
      </c>
      <c r="HR37" t="s">
        <v>289</v>
      </c>
      <c r="HS37" t="s">
        <v>471</v>
      </c>
      <c r="HT37" t="s">
        <v>299</v>
      </c>
      <c r="HU37" t="s">
        <v>273</v>
      </c>
      <c r="HV37" t="s">
        <v>278</v>
      </c>
      <c r="HX37" t="s">
        <v>286</v>
      </c>
      <c r="HY37" t="s">
        <v>300</v>
      </c>
      <c r="HZ37">
        <v>62</v>
      </c>
      <c r="IA37">
        <v>32</v>
      </c>
      <c r="IB37" t="s">
        <v>273</v>
      </c>
      <c r="IC37" t="s">
        <v>280</v>
      </c>
      <c r="ID37" t="s">
        <v>280</v>
      </c>
      <c r="IE37" t="s">
        <v>273</v>
      </c>
      <c r="IF37" t="s">
        <v>273</v>
      </c>
      <c r="IG37" t="s">
        <v>280</v>
      </c>
      <c r="IH37" t="s">
        <v>273</v>
      </c>
      <c r="II37" t="s">
        <v>273</v>
      </c>
      <c r="IJ37" t="s">
        <v>273</v>
      </c>
      <c r="IK37" t="s">
        <v>273</v>
      </c>
      <c r="IL37" t="s">
        <v>280</v>
      </c>
      <c r="IM37" t="s">
        <v>273</v>
      </c>
      <c r="IN37" t="s">
        <v>273</v>
      </c>
      <c r="IO37" t="s">
        <v>273</v>
      </c>
      <c r="IP37" t="s">
        <v>273</v>
      </c>
      <c r="IQ37" t="s">
        <v>280</v>
      </c>
      <c r="IR37" t="s">
        <v>280</v>
      </c>
      <c r="IS37" t="s">
        <v>280</v>
      </c>
      <c r="IU37" t="s">
        <v>280</v>
      </c>
      <c r="IW37">
        <v>5</v>
      </c>
      <c r="IX37">
        <v>154</v>
      </c>
      <c r="IY37">
        <v>3.85</v>
      </c>
      <c r="IZ37">
        <v>0</v>
      </c>
      <c r="JA37">
        <v>0</v>
      </c>
      <c r="JB37">
        <v>0</v>
      </c>
      <c r="JC37">
        <v>1</v>
      </c>
      <c r="JD37">
        <v>9</v>
      </c>
      <c r="JE37">
        <v>0.23</v>
      </c>
      <c r="JF37">
        <v>4.08</v>
      </c>
      <c r="JG37" t="s">
        <v>304</v>
      </c>
      <c r="JH37" s="14">
        <v>35.200000000000003</v>
      </c>
      <c r="JI37">
        <v>15</v>
      </c>
      <c r="JJ37">
        <v>1</v>
      </c>
      <c r="JK37" t="s">
        <v>662</v>
      </c>
      <c r="JL37" t="s">
        <v>304</v>
      </c>
      <c r="JM37" s="2">
        <v>46086</v>
      </c>
    </row>
    <row r="38" spans="1:273" x14ac:dyDescent="0.25">
      <c r="A38" t="s">
        <v>663</v>
      </c>
      <c r="B38" t="s">
        <v>664</v>
      </c>
      <c r="C38" t="s">
        <v>665</v>
      </c>
      <c r="D38" t="s">
        <v>666</v>
      </c>
      <c r="E38">
        <v>68322</v>
      </c>
      <c r="F38" t="s">
        <v>667</v>
      </c>
      <c r="G38" t="s">
        <v>668</v>
      </c>
      <c r="H38" t="s">
        <v>400</v>
      </c>
      <c r="I38">
        <v>281</v>
      </c>
      <c r="J38">
        <v>281</v>
      </c>
      <c r="K38">
        <v>0</v>
      </c>
      <c r="L38">
        <v>0</v>
      </c>
      <c r="M38">
        <v>1908</v>
      </c>
      <c r="N38">
        <v>2010</v>
      </c>
      <c r="O38" t="s">
        <v>280</v>
      </c>
      <c r="Q38" t="s">
        <v>274</v>
      </c>
      <c r="R38" t="s">
        <v>275</v>
      </c>
      <c r="S38" t="s">
        <v>276</v>
      </c>
      <c r="T38" t="s">
        <v>273</v>
      </c>
      <c r="U38" t="s">
        <v>277</v>
      </c>
      <c r="W38">
        <v>1</v>
      </c>
      <c r="X38" t="s">
        <v>273</v>
      </c>
      <c r="Y38" t="s">
        <v>273</v>
      </c>
      <c r="Z38">
        <v>18</v>
      </c>
      <c r="AA38" t="s">
        <v>280</v>
      </c>
      <c r="AG38" s="1">
        <v>2002</v>
      </c>
      <c r="AH38" s="1">
        <v>624</v>
      </c>
      <c r="AI38">
        <v>52</v>
      </c>
      <c r="AJ38">
        <v>624</v>
      </c>
      <c r="AK38" s="2">
        <v>45658</v>
      </c>
      <c r="AL38" s="2">
        <v>46022</v>
      </c>
      <c r="AM38" s="10">
        <v>10000</v>
      </c>
      <c r="AO38" s="10"/>
      <c r="AQ38" s="10"/>
      <c r="AS38" s="10"/>
      <c r="AT38" s="10">
        <v>10000</v>
      </c>
      <c r="AU38" s="10">
        <v>200</v>
      </c>
      <c r="AV38" s="10">
        <v>0</v>
      </c>
      <c r="AW38" s="10">
        <v>0</v>
      </c>
      <c r="AX38" s="10">
        <v>0</v>
      </c>
      <c r="AY38" s="10">
        <v>0</v>
      </c>
      <c r="AZ38" s="10">
        <v>200</v>
      </c>
      <c r="BB38" s="10">
        <v>0</v>
      </c>
      <c r="BC38" s="10">
        <v>0</v>
      </c>
      <c r="BD38" s="10">
        <v>0</v>
      </c>
      <c r="BE38" s="10">
        <v>0</v>
      </c>
      <c r="BF38" t="s">
        <v>669</v>
      </c>
      <c r="BG38" s="10">
        <v>1767</v>
      </c>
      <c r="BH38" s="10">
        <v>1767</v>
      </c>
      <c r="BI38" s="10">
        <v>11967</v>
      </c>
      <c r="BJ38" s="10">
        <v>0</v>
      </c>
      <c r="BK38" s="10">
        <v>0</v>
      </c>
      <c r="BL38" s="10">
        <v>0</v>
      </c>
      <c r="BM38" s="10">
        <v>0</v>
      </c>
      <c r="BN38" s="10">
        <v>0</v>
      </c>
      <c r="BO38" t="s">
        <v>273</v>
      </c>
      <c r="BP38" t="s">
        <v>670</v>
      </c>
      <c r="BQ38" s="10">
        <v>5</v>
      </c>
      <c r="BR38" s="10">
        <v>10</v>
      </c>
      <c r="BS38">
        <v>0</v>
      </c>
      <c r="BT38" s="10">
        <v>11053</v>
      </c>
      <c r="BU38" s="10">
        <v>0</v>
      </c>
      <c r="BV38" s="10">
        <v>11053</v>
      </c>
      <c r="BW38" t="s">
        <v>280</v>
      </c>
      <c r="BX38" t="s">
        <v>280</v>
      </c>
      <c r="BY38" t="s">
        <v>280</v>
      </c>
      <c r="BZ38" t="s">
        <v>280</v>
      </c>
      <c r="CA38" t="s">
        <v>280</v>
      </c>
      <c r="CB38" t="s">
        <v>280</v>
      </c>
      <c r="CC38" t="s">
        <v>280</v>
      </c>
      <c r="CD38" t="s">
        <v>280</v>
      </c>
      <c r="CE38" t="s">
        <v>280</v>
      </c>
      <c r="CF38" t="s">
        <v>280</v>
      </c>
      <c r="CH38" s="10">
        <v>974</v>
      </c>
      <c r="CI38" s="10">
        <v>500</v>
      </c>
      <c r="CJ38" s="10">
        <v>1264</v>
      </c>
      <c r="CK38" s="10">
        <v>2738</v>
      </c>
      <c r="CL38" s="10">
        <v>1043</v>
      </c>
      <c r="CM38" s="10">
        <v>0</v>
      </c>
      <c r="CN38" s="10">
        <v>1967</v>
      </c>
      <c r="CO38" s="10">
        <v>0</v>
      </c>
      <c r="CP38" s="10">
        <v>3069</v>
      </c>
      <c r="CQ38" s="10">
        <v>6079</v>
      </c>
      <c r="CR38" s="10">
        <v>19870</v>
      </c>
      <c r="CS38" s="10">
        <v>0</v>
      </c>
      <c r="CT38" s="1">
        <v>7360</v>
      </c>
      <c r="CU38">
        <v>220</v>
      </c>
      <c r="CV38">
        <v>2</v>
      </c>
      <c r="CW38" s="1">
        <v>7578</v>
      </c>
      <c r="CX38">
        <v>0</v>
      </c>
      <c r="CY38">
        <v>0</v>
      </c>
      <c r="CZ38">
        <v>0</v>
      </c>
      <c r="DA38">
        <v>0</v>
      </c>
      <c r="DB38">
        <v>0</v>
      </c>
      <c r="DC38">
        <v>0</v>
      </c>
      <c r="DD38">
        <v>0</v>
      </c>
      <c r="DE38">
        <v>0</v>
      </c>
      <c r="DF38">
        <v>0</v>
      </c>
      <c r="DG38">
        <v>0</v>
      </c>
      <c r="DH38">
        <v>0</v>
      </c>
      <c r="DI38">
        <v>0</v>
      </c>
      <c r="DJ38" t="s">
        <v>671</v>
      </c>
      <c r="DK38">
        <v>19</v>
      </c>
      <c r="DL38">
        <v>15</v>
      </c>
      <c r="DM38">
        <v>0</v>
      </c>
      <c r="DN38">
        <v>34</v>
      </c>
      <c r="DO38" s="1">
        <v>7379</v>
      </c>
      <c r="DP38">
        <v>235</v>
      </c>
      <c r="DQ38">
        <v>2</v>
      </c>
      <c r="DR38" s="1">
        <v>7612</v>
      </c>
      <c r="DS38" t="s">
        <v>672</v>
      </c>
      <c r="DT38">
        <v>3</v>
      </c>
      <c r="DU38" t="s">
        <v>280</v>
      </c>
      <c r="DV38" t="s">
        <v>273</v>
      </c>
      <c r="DW38" t="s">
        <v>280</v>
      </c>
      <c r="DX38" t="s">
        <v>280</v>
      </c>
      <c r="DY38" t="s">
        <v>280</v>
      </c>
      <c r="DZ38" t="s">
        <v>273</v>
      </c>
      <c r="EA38" t="s">
        <v>280</v>
      </c>
      <c r="EB38" t="s">
        <v>273</v>
      </c>
      <c r="EC38" t="s">
        <v>280</v>
      </c>
      <c r="ED38" t="s">
        <v>280</v>
      </c>
      <c r="EE38" t="s">
        <v>280</v>
      </c>
      <c r="EF38" t="s">
        <v>280</v>
      </c>
      <c r="EG38">
        <v>370</v>
      </c>
      <c r="EH38" s="1">
        <v>1722</v>
      </c>
      <c r="EI38" t="s">
        <v>281</v>
      </c>
      <c r="EJ38">
        <v>325</v>
      </c>
      <c r="EK38" t="s">
        <v>285</v>
      </c>
      <c r="EL38">
        <v>5</v>
      </c>
      <c r="EM38" t="s">
        <v>281</v>
      </c>
      <c r="EN38">
        <v>562</v>
      </c>
      <c r="EO38">
        <v>547</v>
      </c>
      <c r="EP38">
        <v>25</v>
      </c>
      <c r="EQ38" s="1">
        <v>1134</v>
      </c>
      <c r="ER38">
        <v>489</v>
      </c>
      <c r="ES38">
        <v>49</v>
      </c>
      <c r="ET38">
        <v>538</v>
      </c>
      <c r="EU38">
        <v>28</v>
      </c>
      <c r="EV38">
        <v>1</v>
      </c>
      <c r="EW38">
        <v>29</v>
      </c>
      <c r="EX38">
        <v>583</v>
      </c>
      <c r="EY38">
        <v>22</v>
      </c>
      <c r="EZ38">
        <v>605</v>
      </c>
      <c r="FC38">
        <v>0</v>
      </c>
      <c r="FD38" s="1">
        <v>1172</v>
      </c>
      <c r="FE38" s="1">
        <v>1662</v>
      </c>
      <c r="FF38">
        <v>619</v>
      </c>
      <c r="FG38" s="1">
        <v>2306</v>
      </c>
      <c r="FH38">
        <v>0</v>
      </c>
      <c r="FI38">
        <v>84</v>
      </c>
      <c r="FJ38" t="s">
        <v>280</v>
      </c>
      <c r="FK38" t="s">
        <v>295</v>
      </c>
      <c r="FV38" t="s">
        <v>280</v>
      </c>
      <c r="FW38" t="s">
        <v>280</v>
      </c>
      <c r="FX38" t="s">
        <v>273</v>
      </c>
      <c r="FY38" t="s">
        <v>280</v>
      </c>
      <c r="FZ38" t="s">
        <v>280</v>
      </c>
      <c r="GA38" t="s">
        <v>280</v>
      </c>
      <c r="GB38">
        <v>1</v>
      </c>
      <c r="GC38" s="12"/>
      <c r="GE38">
        <v>59</v>
      </c>
      <c r="GF38">
        <v>3</v>
      </c>
      <c r="GG38">
        <v>62</v>
      </c>
      <c r="GH38">
        <v>0</v>
      </c>
      <c r="GI38">
        <v>12</v>
      </c>
      <c r="GJ38">
        <v>0</v>
      </c>
      <c r="GK38">
        <v>74</v>
      </c>
      <c r="GL38">
        <v>68</v>
      </c>
      <c r="GM38">
        <v>6</v>
      </c>
      <c r="GN38">
        <v>0</v>
      </c>
      <c r="GO38">
        <v>74</v>
      </c>
      <c r="GP38">
        <v>307</v>
      </c>
      <c r="GQ38">
        <v>82</v>
      </c>
      <c r="GR38">
        <v>389</v>
      </c>
      <c r="GS38">
        <v>0</v>
      </c>
      <c r="GT38">
        <v>58</v>
      </c>
      <c r="GU38">
        <v>0</v>
      </c>
      <c r="GV38">
        <v>447</v>
      </c>
      <c r="GW38">
        <v>252</v>
      </c>
      <c r="GX38">
        <v>159</v>
      </c>
      <c r="GY38">
        <v>36</v>
      </c>
      <c r="GZ38">
        <v>447</v>
      </c>
      <c r="HA38">
        <v>0</v>
      </c>
      <c r="HB38">
        <v>0</v>
      </c>
      <c r="HC38">
        <v>3</v>
      </c>
      <c r="HD38">
        <v>181</v>
      </c>
      <c r="HE38">
        <v>0</v>
      </c>
      <c r="HF38">
        <v>0</v>
      </c>
      <c r="HG38">
        <v>0</v>
      </c>
      <c r="HH38">
        <v>0</v>
      </c>
      <c r="HI38" t="s">
        <v>273</v>
      </c>
      <c r="HJ38">
        <v>109</v>
      </c>
      <c r="HK38" t="s">
        <v>280</v>
      </c>
      <c r="HM38" t="s">
        <v>280</v>
      </c>
      <c r="HO38" t="s">
        <v>391</v>
      </c>
      <c r="HP38" t="s">
        <v>273</v>
      </c>
      <c r="HQ38">
        <v>1</v>
      </c>
      <c r="HR38" t="s">
        <v>443</v>
      </c>
      <c r="HS38" t="s">
        <v>283</v>
      </c>
      <c r="HT38" t="s">
        <v>365</v>
      </c>
      <c r="HU38" t="s">
        <v>273</v>
      </c>
      <c r="HV38" t="s">
        <v>278</v>
      </c>
      <c r="HX38" t="s">
        <v>286</v>
      </c>
      <c r="HY38" t="s">
        <v>300</v>
      </c>
      <c r="HZ38">
        <v>105</v>
      </c>
      <c r="IA38">
        <v>108</v>
      </c>
      <c r="IB38" t="s">
        <v>280</v>
      </c>
      <c r="IC38" t="s">
        <v>280</v>
      </c>
      <c r="ID38" t="s">
        <v>280</v>
      </c>
      <c r="IE38" t="s">
        <v>280</v>
      </c>
      <c r="IF38" t="s">
        <v>280</v>
      </c>
      <c r="IG38" t="s">
        <v>280</v>
      </c>
      <c r="IH38" t="s">
        <v>280</v>
      </c>
      <c r="II38" t="s">
        <v>280</v>
      </c>
      <c r="IJ38" t="s">
        <v>280</v>
      </c>
      <c r="IK38" t="s">
        <v>280</v>
      </c>
      <c r="IL38" t="s">
        <v>280</v>
      </c>
      <c r="IM38" t="s">
        <v>280</v>
      </c>
      <c r="IN38" t="s">
        <v>280</v>
      </c>
      <c r="IO38" t="s">
        <v>280</v>
      </c>
      <c r="IP38" t="s">
        <v>280</v>
      </c>
      <c r="IQ38" t="s">
        <v>280</v>
      </c>
      <c r="IR38" t="s">
        <v>280</v>
      </c>
      <c r="IS38" t="s">
        <v>280</v>
      </c>
      <c r="IU38" t="s">
        <v>280</v>
      </c>
      <c r="IW38">
        <v>1</v>
      </c>
      <c r="IX38">
        <v>12</v>
      </c>
      <c r="IY38">
        <v>0.3</v>
      </c>
      <c r="IZ38">
        <v>0</v>
      </c>
      <c r="JA38">
        <v>0</v>
      </c>
      <c r="JB38">
        <v>0</v>
      </c>
      <c r="JC38">
        <v>1</v>
      </c>
      <c r="JD38">
        <v>0.5</v>
      </c>
      <c r="JE38">
        <v>0.01</v>
      </c>
      <c r="JF38">
        <v>0.31</v>
      </c>
      <c r="JG38" t="s">
        <v>367</v>
      </c>
      <c r="JH38" s="14">
        <v>13</v>
      </c>
      <c r="JI38">
        <v>4</v>
      </c>
      <c r="JJ38">
        <v>0.25</v>
      </c>
      <c r="JK38" t="s">
        <v>673</v>
      </c>
      <c r="JL38" t="s">
        <v>367</v>
      </c>
      <c r="JM38" s="2">
        <v>46057</v>
      </c>
    </row>
    <row r="39" spans="1:273" x14ac:dyDescent="0.25">
      <c r="A39" t="s">
        <v>674</v>
      </c>
      <c r="B39" t="s">
        <v>675</v>
      </c>
      <c r="C39" t="s">
        <v>676</v>
      </c>
      <c r="D39" t="s">
        <v>677</v>
      </c>
      <c r="E39">
        <v>68823</v>
      </c>
      <c r="F39" t="s">
        <v>678</v>
      </c>
      <c r="G39" t="s">
        <v>679</v>
      </c>
      <c r="H39" t="s">
        <v>272</v>
      </c>
      <c r="I39" s="1">
        <v>1019</v>
      </c>
      <c r="J39" s="1">
        <v>1707</v>
      </c>
      <c r="K39">
        <v>0</v>
      </c>
      <c r="L39">
        <v>0</v>
      </c>
      <c r="M39">
        <v>1963</v>
      </c>
      <c r="O39" t="s">
        <v>280</v>
      </c>
      <c r="Q39" t="s">
        <v>388</v>
      </c>
      <c r="R39" t="s">
        <v>275</v>
      </c>
      <c r="S39" t="s">
        <v>389</v>
      </c>
      <c r="T39" t="s">
        <v>273</v>
      </c>
      <c r="U39" t="s">
        <v>277</v>
      </c>
      <c r="W39">
        <v>1</v>
      </c>
      <c r="X39" t="s">
        <v>273</v>
      </c>
      <c r="Y39" t="s">
        <v>273</v>
      </c>
      <c r="Z39">
        <v>12</v>
      </c>
      <c r="AA39" t="s">
        <v>280</v>
      </c>
      <c r="AC39" t="s">
        <v>273</v>
      </c>
      <c r="AD39" t="s">
        <v>273</v>
      </c>
      <c r="AE39" t="s">
        <v>273</v>
      </c>
      <c r="AG39" s="1">
        <v>2600</v>
      </c>
      <c r="AH39" s="1">
        <v>1088</v>
      </c>
      <c r="AI39">
        <v>52</v>
      </c>
      <c r="AJ39" s="1">
        <v>1088</v>
      </c>
      <c r="AK39" s="2">
        <v>45474</v>
      </c>
      <c r="AL39" s="2">
        <v>45838</v>
      </c>
      <c r="AM39" s="10">
        <v>0</v>
      </c>
      <c r="AO39" s="10"/>
      <c r="AP39" t="s">
        <v>680</v>
      </c>
      <c r="AQ39" s="10">
        <v>89567</v>
      </c>
      <c r="AS39" s="10"/>
      <c r="AT39" s="10">
        <v>89567</v>
      </c>
      <c r="AU39" s="10">
        <v>835</v>
      </c>
      <c r="AV39" s="10">
        <v>0</v>
      </c>
      <c r="AW39" s="10">
        <v>0</v>
      </c>
      <c r="AX39" s="10">
        <v>1500</v>
      </c>
      <c r="AY39" s="10">
        <v>1000</v>
      </c>
      <c r="AZ39" s="10">
        <v>3335</v>
      </c>
      <c r="BB39" s="10">
        <v>0</v>
      </c>
      <c r="BC39" s="10">
        <v>0</v>
      </c>
      <c r="BD39" s="10">
        <v>0</v>
      </c>
      <c r="BE39" s="10">
        <v>0</v>
      </c>
      <c r="BF39" t="s">
        <v>278</v>
      </c>
      <c r="BG39" s="10">
        <v>0</v>
      </c>
      <c r="BH39" s="10">
        <v>0</v>
      </c>
      <c r="BI39" s="10">
        <v>92902</v>
      </c>
      <c r="BJ39" s="10">
        <v>0</v>
      </c>
      <c r="BK39" s="10">
        <v>0</v>
      </c>
      <c r="BL39" s="10">
        <v>0</v>
      </c>
      <c r="BM39" s="10">
        <v>0</v>
      </c>
      <c r="BN39" s="10">
        <v>0</v>
      </c>
      <c r="BO39" t="s">
        <v>273</v>
      </c>
      <c r="BP39" t="s">
        <v>681</v>
      </c>
      <c r="BQ39" s="10">
        <v>5</v>
      </c>
      <c r="BR39" s="10">
        <v>10</v>
      </c>
      <c r="BS39">
        <v>7</v>
      </c>
      <c r="BT39" s="10">
        <v>37576</v>
      </c>
      <c r="BU39" s="10">
        <v>3000</v>
      </c>
      <c r="BV39" s="10">
        <v>40576</v>
      </c>
      <c r="BW39" t="s">
        <v>280</v>
      </c>
      <c r="BX39" t="s">
        <v>273</v>
      </c>
      <c r="BY39" t="s">
        <v>280</v>
      </c>
      <c r="BZ39" t="s">
        <v>280</v>
      </c>
      <c r="CA39" t="s">
        <v>273</v>
      </c>
      <c r="CB39" t="s">
        <v>273</v>
      </c>
      <c r="CC39" t="s">
        <v>280</v>
      </c>
      <c r="CD39" t="s">
        <v>273</v>
      </c>
      <c r="CE39" t="s">
        <v>273</v>
      </c>
      <c r="CF39" t="s">
        <v>273</v>
      </c>
      <c r="CH39" s="10">
        <v>8884</v>
      </c>
      <c r="CI39" s="10">
        <v>500</v>
      </c>
      <c r="CJ39" s="10">
        <v>200</v>
      </c>
      <c r="CK39" s="10">
        <v>9584</v>
      </c>
      <c r="CL39" s="10">
        <v>5000</v>
      </c>
      <c r="CM39" s="10">
        <v>1000</v>
      </c>
      <c r="CN39" s="10">
        <v>200</v>
      </c>
      <c r="CO39" s="10">
        <v>0</v>
      </c>
      <c r="CP39" s="10">
        <v>22884</v>
      </c>
      <c r="CQ39" s="10">
        <v>29084</v>
      </c>
      <c r="CR39" s="10">
        <v>79244</v>
      </c>
      <c r="CS39" s="10">
        <v>0</v>
      </c>
      <c r="CT39" s="1">
        <v>20466</v>
      </c>
      <c r="CU39">
        <v>800</v>
      </c>
      <c r="CV39">
        <v>200</v>
      </c>
      <c r="CW39" s="1">
        <v>21066</v>
      </c>
      <c r="CX39">
        <v>108</v>
      </c>
      <c r="CY39">
        <v>0</v>
      </c>
      <c r="CZ39">
        <v>5</v>
      </c>
      <c r="DA39">
        <v>103</v>
      </c>
      <c r="DB39">
        <v>672</v>
      </c>
      <c r="DC39">
        <v>25</v>
      </c>
      <c r="DD39">
        <v>0</v>
      </c>
      <c r="DE39">
        <v>697</v>
      </c>
      <c r="DF39">
        <v>21</v>
      </c>
      <c r="DG39">
        <v>2</v>
      </c>
      <c r="DH39">
        <v>1</v>
      </c>
      <c r="DI39">
        <v>22</v>
      </c>
      <c r="DJ39" t="s">
        <v>682</v>
      </c>
      <c r="DK39">
        <v>70</v>
      </c>
      <c r="DL39">
        <v>5</v>
      </c>
      <c r="DM39">
        <v>3</v>
      </c>
      <c r="DN39">
        <v>72</v>
      </c>
      <c r="DO39" s="1">
        <v>21316</v>
      </c>
      <c r="DP39">
        <v>830</v>
      </c>
      <c r="DQ39">
        <v>208</v>
      </c>
      <c r="DR39" s="1">
        <v>21938</v>
      </c>
      <c r="DS39" t="s">
        <v>683</v>
      </c>
      <c r="DT39">
        <v>4</v>
      </c>
      <c r="DU39" t="s">
        <v>280</v>
      </c>
      <c r="DV39" t="s">
        <v>273</v>
      </c>
      <c r="DW39" t="s">
        <v>280</v>
      </c>
      <c r="DX39" t="s">
        <v>280</v>
      </c>
      <c r="DY39" t="s">
        <v>280</v>
      </c>
      <c r="DZ39" t="s">
        <v>273</v>
      </c>
      <c r="EA39" t="s">
        <v>280</v>
      </c>
      <c r="EB39" t="s">
        <v>273</v>
      </c>
      <c r="EC39" t="s">
        <v>280</v>
      </c>
      <c r="ED39" t="s">
        <v>280</v>
      </c>
      <c r="EE39" t="s">
        <v>280</v>
      </c>
      <c r="EF39" t="s">
        <v>280</v>
      </c>
      <c r="EG39" s="1">
        <v>1294</v>
      </c>
      <c r="EH39" s="1">
        <v>3882</v>
      </c>
      <c r="EI39" t="s">
        <v>285</v>
      </c>
      <c r="EJ39">
        <v>100</v>
      </c>
      <c r="EK39" t="s">
        <v>285</v>
      </c>
      <c r="EL39" s="1">
        <v>3000</v>
      </c>
      <c r="EM39" t="s">
        <v>285</v>
      </c>
      <c r="EN39" s="1">
        <v>3254</v>
      </c>
      <c r="EO39" s="1">
        <v>3523</v>
      </c>
      <c r="EP39">
        <v>12</v>
      </c>
      <c r="EQ39" s="1">
        <v>6789</v>
      </c>
      <c r="ER39" s="1">
        <v>1221</v>
      </c>
      <c r="ES39">
        <v>203</v>
      </c>
      <c r="ET39" s="1">
        <v>1424</v>
      </c>
      <c r="EU39">
        <v>131</v>
      </c>
      <c r="EV39">
        <v>15</v>
      </c>
      <c r="EW39">
        <v>146</v>
      </c>
      <c r="EX39" s="1">
        <v>1616</v>
      </c>
      <c r="EY39">
        <v>319</v>
      </c>
      <c r="EZ39" s="1">
        <v>1935</v>
      </c>
      <c r="FA39">
        <v>0</v>
      </c>
      <c r="FB39">
        <v>0</v>
      </c>
      <c r="FC39">
        <v>0</v>
      </c>
      <c r="FD39" s="1">
        <v>3505</v>
      </c>
      <c r="FE39" s="1">
        <v>6222</v>
      </c>
      <c r="FF39" s="1">
        <v>4060</v>
      </c>
      <c r="FG39" s="1">
        <v>10294</v>
      </c>
      <c r="FH39">
        <v>0</v>
      </c>
      <c r="FI39">
        <v>7</v>
      </c>
      <c r="FJ39" t="s">
        <v>280</v>
      </c>
      <c r="FK39" t="s">
        <v>362</v>
      </c>
      <c r="FV39" t="s">
        <v>280</v>
      </c>
      <c r="FW39" t="s">
        <v>280</v>
      </c>
      <c r="FX39" t="s">
        <v>273</v>
      </c>
      <c r="FY39" t="s">
        <v>280</v>
      </c>
      <c r="FZ39" t="s">
        <v>280</v>
      </c>
      <c r="GA39" t="s">
        <v>280</v>
      </c>
      <c r="GB39">
        <v>3</v>
      </c>
      <c r="GC39" s="12" t="s">
        <v>280</v>
      </c>
      <c r="GE39">
        <v>9</v>
      </c>
      <c r="GF39">
        <v>15</v>
      </c>
      <c r="GG39">
        <v>24</v>
      </c>
      <c r="GH39">
        <v>0</v>
      </c>
      <c r="GI39">
        <v>0</v>
      </c>
      <c r="GJ39">
        <v>2</v>
      </c>
      <c r="GK39">
        <v>26</v>
      </c>
      <c r="GL39">
        <v>25</v>
      </c>
      <c r="GM39">
        <v>1</v>
      </c>
      <c r="GN39">
        <v>0</v>
      </c>
      <c r="GO39">
        <v>26</v>
      </c>
      <c r="GP39">
        <v>75</v>
      </c>
      <c r="GQ39">
        <v>190</v>
      </c>
      <c r="GR39">
        <v>265</v>
      </c>
      <c r="GS39">
        <v>0</v>
      </c>
      <c r="GT39">
        <v>0</v>
      </c>
      <c r="GU39">
        <v>55</v>
      </c>
      <c r="GV39">
        <v>320</v>
      </c>
      <c r="GW39">
        <v>265</v>
      </c>
      <c r="GX39">
        <v>55</v>
      </c>
      <c r="GY39">
        <v>0</v>
      </c>
      <c r="GZ39">
        <v>320</v>
      </c>
      <c r="HA39">
        <v>0</v>
      </c>
      <c r="HB39">
        <v>0</v>
      </c>
      <c r="HC39">
        <v>9</v>
      </c>
      <c r="HD39">
        <v>18</v>
      </c>
      <c r="HE39">
        <v>0</v>
      </c>
      <c r="HF39">
        <v>0</v>
      </c>
      <c r="HG39">
        <v>1</v>
      </c>
      <c r="HH39">
        <v>15</v>
      </c>
      <c r="HI39" t="s">
        <v>273</v>
      </c>
      <c r="HJ39">
        <v>80</v>
      </c>
      <c r="HK39" t="s">
        <v>280</v>
      </c>
      <c r="HM39" t="s">
        <v>280</v>
      </c>
      <c r="HO39" t="s">
        <v>391</v>
      </c>
      <c r="HP39" t="s">
        <v>273</v>
      </c>
      <c r="HQ39">
        <v>12</v>
      </c>
      <c r="HR39" t="s">
        <v>300</v>
      </c>
      <c r="HS39" t="s">
        <v>444</v>
      </c>
      <c r="HT39" t="s">
        <v>299</v>
      </c>
      <c r="HU39" t="s">
        <v>273</v>
      </c>
      <c r="HV39" t="s">
        <v>278</v>
      </c>
      <c r="HX39" t="s">
        <v>366</v>
      </c>
      <c r="HY39" t="s">
        <v>300</v>
      </c>
      <c r="HZ39">
        <v>44</v>
      </c>
      <c r="IA39">
        <v>50</v>
      </c>
      <c r="IB39" t="s">
        <v>280</v>
      </c>
      <c r="IC39" t="s">
        <v>280</v>
      </c>
      <c r="ID39" t="s">
        <v>280</v>
      </c>
      <c r="IE39" t="s">
        <v>280</v>
      </c>
      <c r="IF39" t="s">
        <v>280</v>
      </c>
      <c r="IG39" t="s">
        <v>280</v>
      </c>
      <c r="IH39" t="s">
        <v>273</v>
      </c>
      <c r="II39" t="s">
        <v>273</v>
      </c>
      <c r="IJ39" t="s">
        <v>280</v>
      </c>
      <c r="IK39" t="s">
        <v>273</v>
      </c>
      <c r="IL39" t="s">
        <v>280</v>
      </c>
      <c r="IM39" t="s">
        <v>280</v>
      </c>
      <c r="IN39" t="s">
        <v>280</v>
      </c>
      <c r="IO39" t="s">
        <v>280</v>
      </c>
      <c r="IP39" t="s">
        <v>280</v>
      </c>
      <c r="IQ39" t="s">
        <v>280</v>
      </c>
      <c r="IR39" t="s">
        <v>280</v>
      </c>
      <c r="IS39" t="s">
        <v>280</v>
      </c>
      <c r="IU39" t="s">
        <v>280</v>
      </c>
      <c r="IW39">
        <v>6</v>
      </c>
      <c r="IX39">
        <v>56</v>
      </c>
      <c r="IY39">
        <v>1.4</v>
      </c>
      <c r="IZ39">
        <v>0</v>
      </c>
      <c r="JA39">
        <v>0</v>
      </c>
      <c r="JB39">
        <v>0</v>
      </c>
      <c r="JC39">
        <v>1</v>
      </c>
      <c r="JD39">
        <v>4</v>
      </c>
      <c r="JE39">
        <v>0.1</v>
      </c>
      <c r="JF39">
        <v>1.5</v>
      </c>
      <c r="JG39" t="s">
        <v>304</v>
      </c>
      <c r="JH39" s="14">
        <v>20.309999999999999</v>
      </c>
      <c r="JI39">
        <v>4</v>
      </c>
      <c r="JJ39">
        <v>1</v>
      </c>
      <c r="JK39" t="s">
        <v>684</v>
      </c>
      <c r="JL39" t="s">
        <v>304</v>
      </c>
      <c r="JM39" s="2">
        <v>46091</v>
      </c>
    </row>
    <row r="40" spans="1:273" x14ac:dyDescent="0.25">
      <c r="A40" s="7" t="s">
        <v>685</v>
      </c>
      <c r="B40" s="7" t="s">
        <v>686</v>
      </c>
      <c r="C40" s="7" t="s">
        <v>687</v>
      </c>
      <c r="D40" s="7" t="s">
        <v>688</v>
      </c>
      <c r="E40" s="7">
        <v>68325</v>
      </c>
      <c r="F40" s="7" t="s">
        <v>667</v>
      </c>
      <c r="G40" s="7" t="s">
        <v>689</v>
      </c>
      <c r="H40" s="7" t="s">
        <v>400</v>
      </c>
      <c r="I40" s="7">
        <v>87</v>
      </c>
      <c r="J40" s="7">
        <v>87</v>
      </c>
      <c r="K40" s="7">
        <v>0</v>
      </c>
      <c r="L40" s="7">
        <v>0</v>
      </c>
      <c r="M40" s="7">
        <v>2015</v>
      </c>
      <c r="N40" s="7"/>
      <c r="O40" s="7"/>
      <c r="P40" s="7"/>
      <c r="Q40" s="7" t="s">
        <v>274</v>
      </c>
      <c r="R40" s="7" t="s">
        <v>275</v>
      </c>
      <c r="S40" s="7" t="s">
        <v>276</v>
      </c>
      <c r="T40" s="7" t="s">
        <v>273</v>
      </c>
      <c r="U40" s="7" t="s">
        <v>277</v>
      </c>
      <c r="V40" s="7" t="s">
        <v>280</v>
      </c>
      <c r="W40" s="7">
        <v>1</v>
      </c>
      <c r="X40" s="7"/>
      <c r="Y40" s="7"/>
      <c r="Z40" s="7"/>
      <c r="AA40" s="7"/>
      <c r="AB40" s="7"/>
      <c r="AC40" s="7"/>
      <c r="AD40" s="7"/>
      <c r="AE40" s="7"/>
      <c r="AF40" s="7"/>
      <c r="AG40" s="7">
        <v>1040</v>
      </c>
      <c r="AH40" s="9"/>
      <c r="AI40" s="7"/>
      <c r="AJ40" s="7"/>
      <c r="AK40" s="8">
        <v>45566</v>
      </c>
      <c r="AL40" s="8">
        <v>45930</v>
      </c>
      <c r="AM40" s="11"/>
      <c r="AN40" s="7"/>
      <c r="AO40" s="11"/>
      <c r="AP40" s="7"/>
      <c r="AQ40" s="11"/>
      <c r="AR40" s="7"/>
      <c r="AS40" s="11"/>
      <c r="AT40" s="11"/>
      <c r="AU40" s="11"/>
      <c r="AV40" s="11"/>
      <c r="AW40" s="11"/>
      <c r="AX40" s="11"/>
      <c r="AY40" s="11"/>
      <c r="AZ40" s="11"/>
      <c r="BA40" s="7"/>
      <c r="BB40" s="11"/>
      <c r="BC40" s="11"/>
      <c r="BD40" s="11"/>
      <c r="BE40" s="11"/>
      <c r="BF40" s="7"/>
      <c r="BG40" s="11"/>
      <c r="BH40" s="11"/>
      <c r="BI40" s="11"/>
      <c r="BJ40" s="11"/>
      <c r="BK40" s="11"/>
      <c r="BL40" s="11"/>
      <c r="BM40" s="11"/>
      <c r="BN40" s="11"/>
      <c r="BO40" s="7"/>
      <c r="BP40" s="7"/>
      <c r="BQ40" s="11"/>
      <c r="BR40" s="11"/>
      <c r="BS40" s="7"/>
      <c r="BT40" s="11"/>
      <c r="BU40" s="11"/>
      <c r="BV40" s="11"/>
      <c r="BW40" s="7"/>
      <c r="BX40" s="7"/>
      <c r="BY40" s="7"/>
      <c r="BZ40" s="7"/>
      <c r="CA40" s="7"/>
      <c r="CB40" s="7"/>
      <c r="CC40" s="7"/>
      <c r="CD40" s="7"/>
      <c r="CE40" s="7"/>
      <c r="CF40" s="7"/>
      <c r="CG40" s="7"/>
      <c r="CH40" s="11"/>
      <c r="CI40" s="11"/>
      <c r="CJ40" s="11"/>
      <c r="CK40" s="11"/>
      <c r="CL40" s="11"/>
      <c r="CM40" s="11"/>
      <c r="CN40" s="11"/>
      <c r="CO40" s="11"/>
      <c r="CP40" s="11"/>
      <c r="CQ40" s="11"/>
      <c r="CR40" s="11"/>
      <c r="CS40" s="11"/>
      <c r="CT40" s="9">
        <v>15714</v>
      </c>
      <c r="CU40" s="7"/>
      <c r="CV40" s="7"/>
      <c r="CW40" s="9">
        <v>15714</v>
      </c>
      <c r="CX40" s="7">
        <v>50</v>
      </c>
      <c r="CY40" s="7"/>
      <c r="CZ40" s="7"/>
      <c r="DA40" s="7">
        <v>50</v>
      </c>
      <c r="DB40" s="7">
        <v>636</v>
      </c>
      <c r="DC40" s="7"/>
      <c r="DD40" s="7"/>
      <c r="DE40" s="7">
        <v>636</v>
      </c>
      <c r="DF40" s="7">
        <v>0</v>
      </c>
      <c r="DG40" s="7"/>
      <c r="DH40" s="7"/>
      <c r="DI40" s="7">
        <v>0</v>
      </c>
      <c r="DJ40" s="7"/>
      <c r="DK40" s="7">
        <v>23</v>
      </c>
      <c r="DL40" s="7"/>
      <c r="DM40" s="7"/>
      <c r="DN40" s="7">
        <v>23</v>
      </c>
      <c r="DO40" s="9">
        <v>16423</v>
      </c>
      <c r="DP40" s="7"/>
      <c r="DQ40" s="7"/>
      <c r="DR40" s="9">
        <v>16423</v>
      </c>
      <c r="DS40" s="7"/>
      <c r="DT40" s="7"/>
      <c r="DU40" s="7" t="s">
        <v>273</v>
      </c>
      <c r="DV40" s="7"/>
      <c r="DW40" s="7" t="s">
        <v>280</v>
      </c>
      <c r="DX40" s="7" t="s">
        <v>273</v>
      </c>
      <c r="DY40" s="7"/>
      <c r="DZ40" s="7" t="s">
        <v>273</v>
      </c>
      <c r="EA40" s="7" t="s">
        <v>273</v>
      </c>
      <c r="EB40" s="7"/>
      <c r="EC40" s="7" t="s">
        <v>280</v>
      </c>
      <c r="ED40" s="7"/>
      <c r="EE40" s="7"/>
      <c r="EF40" s="7" t="s">
        <v>280</v>
      </c>
      <c r="EG40" s="7"/>
      <c r="EH40" s="7"/>
      <c r="EI40" s="7"/>
      <c r="EJ40" s="7"/>
      <c r="EK40" s="7"/>
      <c r="EL40" s="7"/>
      <c r="EM40" s="7"/>
      <c r="EN40" s="7"/>
      <c r="EO40" s="7"/>
      <c r="EP40" s="7"/>
      <c r="EQ40" s="7"/>
      <c r="ER40" s="7">
        <v>34</v>
      </c>
      <c r="ES40" s="7">
        <v>2</v>
      </c>
      <c r="ET40" s="7">
        <v>36</v>
      </c>
      <c r="EU40" s="7">
        <v>1</v>
      </c>
      <c r="EV40" s="7">
        <v>0</v>
      </c>
      <c r="EW40" s="7">
        <v>1</v>
      </c>
      <c r="EX40" s="7">
        <v>54</v>
      </c>
      <c r="EY40" s="7">
        <v>25</v>
      </c>
      <c r="EZ40" s="7">
        <v>79</v>
      </c>
      <c r="FA40" s="7"/>
      <c r="FB40" s="7"/>
      <c r="FC40" s="7"/>
      <c r="FD40" s="7">
        <v>116</v>
      </c>
      <c r="FE40" s="7">
        <v>89</v>
      </c>
      <c r="FF40" s="7">
        <v>27</v>
      </c>
      <c r="FG40" s="7">
        <v>116</v>
      </c>
      <c r="FH40" s="7"/>
      <c r="FI40" s="7"/>
      <c r="FJ40" s="7"/>
      <c r="FK40" s="7"/>
      <c r="FL40" s="7"/>
      <c r="FM40" s="7"/>
      <c r="FN40" s="7"/>
      <c r="FO40" s="7"/>
      <c r="FP40" s="7"/>
      <c r="FQ40" s="7"/>
      <c r="FR40" s="7"/>
      <c r="FS40" s="7"/>
      <c r="FT40" s="7"/>
      <c r="FU40" s="7"/>
      <c r="FV40" s="7"/>
      <c r="FW40" s="7"/>
      <c r="FX40" s="7" t="s">
        <v>273</v>
      </c>
      <c r="FY40" s="7"/>
      <c r="FZ40" s="7"/>
      <c r="GA40" s="7" t="s">
        <v>280</v>
      </c>
      <c r="GB40" s="7"/>
      <c r="GC40" s="13"/>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c r="IZ40" s="7"/>
      <c r="JA40" s="7"/>
      <c r="JB40" s="7"/>
      <c r="JC40" s="7"/>
      <c r="JD40" s="7"/>
      <c r="JE40" s="7"/>
      <c r="JF40" s="7"/>
      <c r="JG40" s="7"/>
      <c r="JH40" s="15"/>
      <c r="JI40" s="7"/>
      <c r="JJ40" s="7"/>
      <c r="JK40" s="7"/>
      <c r="JL40" s="7"/>
      <c r="JM40" s="7"/>
    </row>
    <row r="41" spans="1:273" x14ac:dyDescent="0.25">
      <c r="A41" t="s">
        <v>690</v>
      </c>
      <c r="B41" t="s">
        <v>691</v>
      </c>
      <c r="C41" t="s">
        <v>692</v>
      </c>
      <c r="D41" t="s">
        <v>693</v>
      </c>
      <c r="E41">
        <v>68825</v>
      </c>
      <c r="F41" t="s">
        <v>333</v>
      </c>
      <c r="G41" t="s">
        <v>694</v>
      </c>
      <c r="H41" t="s">
        <v>272</v>
      </c>
      <c r="I41">
        <v>563</v>
      </c>
      <c r="J41" s="1">
        <v>1202</v>
      </c>
      <c r="K41">
        <v>0</v>
      </c>
      <c r="L41">
        <v>0</v>
      </c>
      <c r="M41">
        <v>1990</v>
      </c>
      <c r="N41">
        <v>2009</v>
      </c>
      <c r="O41" t="s">
        <v>280</v>
      </c>
      <c r="Q41" t="s">
        <v>274</v>
      </c>
      <c r="R41" t="s">
        <v>275</v>
      </c>
      <c r="S41" t="s">
        <v>358</v>
      </c>
      <c r="T41" t="s">
        <v>273</v>
      </c>
      <c r="U41" t="s">
        <v>277</v>
      </c>
      <c r="W41">
        <v>1</v>
      </c>
      <c r="X41" t="s">
        <v>273</v>
      </c>
      <c r="Y41" t="s">
        <v>273</v>
      </c>
      <c r="Z41">
        <v>6</v>
      </c>
      <c r="AA41" t="s">
        <v>280</v>
      </c>
      <c r="AC41" t="s">
        <v>273</v>
      </c>
      <c r="AE41" t="s">
        <v>273</v>
      </c>
      <c r="AG41" s="1">
        <v>4056</v>
      </c>
      <c r="AH41" s="1">
        <v>832</v>
      </c>
      <c r="AI41">
        <v>52</v>
      </c>
      <c r="AJ41">
        <v>832</v>
      </c>
      <c r="AK41" s="2">
        <v>45566</v>
      </c>
      <c r="AL41" s="2">
        <v>45930</v>
      </c>
      <c r="AM41" s="10">
        <v>4500</v>
      </c>
      <c r="AN41" t="s">
        <v>695</v>
      </c>
      <c r="AO41" s="10">
        <v>6950</v>
      </c>
      <c r="AQ41" s="10"/>
      <c r="AS41" s="10"/>
      <c r="AT41" s="10">
        <v>11450</v>
      </c>
      <c r="AU41" s="10">
        <v>200</v>
      </c>
      <c r="AV41" s="10">
        <v>0</v>
      </c>
      <c r="AW41" s="10">
        <v>0</v>
      </c>
      <c r="AX41" s="10">
        <v>0</v>
      </c>
      <c r="AY41" s="10">
        <v>0</v>
      </c>
      <c r="AZ41" s="10">
        <v>200</v>
      </c>
      <c r="BB41" s="10">
        <v>0</v>
      </c>
      <c r="BC41" s="10">
        <v>0</v>
      </c>
      <c r="BD41" s="10">
        <v>0</v>
      </c>
      <c r="BE41" s="10">
        <v>0</v>
      </c>
      <c r="BF41" t="s">
        <v>696</v>
      </c>
      <c r="BG41" s="10">
        <v>5651</v>
      </c>
      <c r="BH41" s="10">
        <v>5651</v>
      </c>
      <c r="BI41" s="10">
        <v>17301</v>
      </c>
      <c r="BJ41" s="10">
        <v>0</v>
      </c>
      <c r="BK41" s="10">
        <v>0</v>
      </c>
      <c r="BL41" s="10">
        <v>0</v>
      </c>
      <c r="BM41" s="10">
        <v>0</v>
      </c>
      <c r="BN41" s="10">
        <v>0</v>
      </c>
      <c r="BO41" t="s">
        <v>280</v>
      </c>
      <c r="BQ41" s="10"/>
      <c r="BR41" s="10"/>
      <c r="BS41">
        <v>0</v>
      </c>
      <c r="BT41" s="10">
        <v>8815</v>
      </c>
      <c r="BU41" s="10">
        <v>1946</v>
      </c>
      <c r="BV41" s="10">
        <v>10761</v>
      </c>
      <c r="BW41" t="s">
        <v>280</v>
      </c>
      <c r="BX41" t="s">
        <v>280</v>
      </c>
      <c r="BY41" t="s">
        <v>273</v>
      </c>
      <c r="BZ41" t="s">
        <v>273</v>
      </c>
      <c r="CA41" t="s">
        <v>273</v>
      </c>
      <c r="CB41" t="s">
        <v>280</v>
      </c>
      <c r="CC41" t="s">
        <v>280</v>
      </c>
      <c r="CD41" t="s">
        <v>273</v>
      </c>
      <c r="CE41" t="s">
        <v>280</v>
      </c>
      <c r="CF41" t="s">
        <v>273</v>
      </c>
      <c r="CH41" s="10">
        <v>1200</v>
      </c>
      <c r="CI41" s="10">
        <v>500</v>
      </c>
      <c r="CJ41" s="10">
        <v>0</v>
      </c>
      <c r="CK41" s="10">
        <v>1700</v>
      </c>
      <c r="CL41" s="10">
        <v>1000</v>
      </c>
      <c r="CM41" s="10">
        <v>190</v>
      </c>
      <c r="CN41" s="10">
        <v>1602</v>
      </c>
      <c r="CO41" s="10">
        <v>0</v>
      </c>
      <c r="CP41" s="10">
        <v>1550</v>
      </c>
      <c r="CQ41" s="10">
        <v>4342</v>
      </c>
      <c r="CR41" s="10">
        <v>16803</v>
      </c>
      <c r="CS41" s="10">
        <v>0</v>
      </c>
      <c r="CT41" s="1">
        <v>8520</v>
      </c>
      <c r="CU41">
        <v>100</v>
      </c>
      <c r="CV41">
        <v>65</v>
      </c>
      <c r="CW41" s="1">
        <v>8555</v>
      </c>
      <c r="CX41">
        <v>193</v>
      </c>
      <c r="CY41">
        <v>0</v>
      </c>
      <c r="CZ41">
        <v>0</v>
      </c>
      <c r="DA41">
        <v>193</v>
      </c>
      <c r="DB41">
        <v>791</v>
      </c>
      <c r="DC41">
        <v>0</v>
      </c>
      <c r="DD41">
        <v>0</v>
      </c>
      <c r="DE41">
        <v>791</v>
      </c>
      <c r="DF41">
        <v>0</v>
      </c>
      <c r="DG41">
        <v>0</v>
      </c>
      <c r="DH41">
        <v>0</v>
      </c>
      <c r="DI41">
        <v>0</v>
      </c>
      <c r="DJ41" t="s">
        <v>697</v>
      </c>
      <c r="DK41">
        <v>230</v>
      </c>
      <c r="DL41">
        <v>102</v>
      </c>
      <c r="DM41">
        <v>0</v>
      </c>
      <c r="DN41">
        <v>332</v>
      </c>
      <c r="DO41" s="1">
        <v>9734</v>
      </c>
      <c r="DP41">
        <v>202</v>
      </c>
      <c r="DQ41">
        <v>65</v>
      </c>
      <c r="DR41" s="1">
        <v>9871</v>
      </c>
      <c r="DS41" t="s">
        <v>297</v>
      </c>
      <c r="DT41">
        <v>0</v>
      </c>
      <c r="DU41" t="s">
        <v>280</v>
      </c>
      <c r="DV41" t="s">
        <v>273</v>
      </c>
      <c r="DW41" t="s">
        <v>280</v>
      </c>
      <c r="DX41" t="s">
        <v>280</v>
      </c>
      <c r="DY41" t="s">
        <v>280</v>
      </c>
      <c r="DZ41" t="s">
        <v>273</v>
      </c>
      <c r="EA41" t="s">
        <v>280</v>
      </c>
      <c r="EB41" t="s">
        <v>273</v>
      </c>
      <c r="EC41" t="s">
        <v>280</v>
      </c>
      <c r="ED41" t="s">
        <v>280</v>
      </c>
      <c r="EE41" t="s">
        <v>280</v>
      </c>
      <c r="EF41" t="s">
        <v>280</v>
      </c>
      <c r="EG41">
        <v>402</v>
      </c>
      <c r="EH41" s="1">
        <v>1735</v>
      </c>
      <c r="EI41" t="s">
        <v>285</v>
      </c>
      <c r="EJ41">
        <v>235</v>
      </c>
      <c r="EK41" t="s">
        <v>285</v>
      </c>
      <c r="EL41">
        <v>308</v>
      </c>
      <c r="EM41" t="s">
        <v>285</v>
      </c>
      <c r="EN41" s="1">
        <v>1120</v>
      </c>
      <c r="EO41">
        <v>242</v>
      </c>
      <c r="EP41">
        <v>55</v>
      </c>
      <c r="EQ41" s="1">
        <v>1417</v>
      </c>
      <c r="ER41">
        <v>244</v>
      </c>
      <c r="ES41">
        <v>34</v>
      </c>
      <c r="ET41">
        <v>278</v>
      </c>
      <c r="EU41">
        <v>81</v>
      </c>
      <c r="EV41">
        <v>0</v>
      </c>
      <c r="EW41">
        <v>81</v>
      </c>
      <c r="EX41">
        <v>847</v>
      </c>
      <c r="EY41">
        <v>81</v>
      </c>
      <c r="EZ41">
        <v>928</v>
      </c>
      <c r="FA41">
        <v>0</v>
      </c>
      <c r="FB41">
        <v>0</v>
      </c>
      <c r="FC41">
        <v>0</v>
      </c>
      <c r="FD41" s="1">
        <v>1287</v>
      </c>
      <c r="FE41" s="1">
        <v>2292</v>
      </c>
      <c r="FF41">
        <v>357</v>
      </c>
      <c r="FG41" s="1">
        <v>2704</v>
      </c>
      <c r="FH41">
        <v>0</v>
      </c>
      <c r="FI41">
        <v>125</v>
      </c>
      <c r="FJ41" t="s">
        <v>273</v>
      </c>
      <c r="FK41" t="s">
        <v>362</v>
      </c>
      <c r="FV41" t="s">
        <v>280</v>
      </c>
      <c r="FW41" t="s">
        <v>280</v>
      </c>
      <c r="FX41" t="s">
        <v>273</v>
      </c>
      <c r="FY41" t="s">
        <v>280</v>
      </c>
      <c r="FZ41" t="s">
        <v>280</v>
      </c>
      <c r="GA41" t="s">
        <v>280</v>
      </c>
      <c r="GB41">
        <v>0</v>
      </c>
      <c r="GC41" s="12"/>
      <c r="GE41">
        <v>10</v>
      </c>
      <c r="GF41">
        <v>12</v>
      </c>
      <c r="GG41">
        <v>22</v>
      </c>
      <c r="GH41">
        <v>0</v>
      </c>
      <c r="GI41">
        <v>14</v>
      </c>
      <c r="GJ41">
        <v>2</v>
      </c>
      <c r="GK41">
        <v>38</v>
      </c>
      <c r="GL41">
        <v>37</v>
      </c>
      <c r="GM41">
        <v>1</v>
      </c>
      <c r="GN41">
        <v>0</v>
      </c>
      <c r="GO41">
        <v>38</v>
      </c>
      <c r="GP41">
        <v>250</v>
      </c>
      <c r="GQ41">
        <v>200</v>
      </c>
      <c r="GR41">
        <v>450</v>
      </c>
      <c r="GS41">
        <v>0</v>
      </c>
      <c r="GT41">
        <v>35</v>
      </c>
      <c r="GU41">
        <v>150</v>
      </c>
      <c r="GV41">
        <v>635</v>
      </c>
      <c r="GW41">
        <v>600</v>
      </c>
      <c r="GX41">
        <v>35</v>
      </c>
      <c r="GY41">
        <v>0</v>
      </c>
      <c r="GZ41">
        <v>635</v>
      </c>
      <c r="HA41">
        <v>0</v>
      </c>
      <c r="HB41">
        <v>0</v>
      </c>
      <c r="HC41">
        <v>0</v>
      </c>
      <c r="HD41">
        <v>0</v>
      </c>
      <c r="HE41">
        <v>0</v>
      </c>
      <c r="HF41">
        <v>0</v>
      </c>
      <c r="HG41">
        <v>0</v>
      </c>
      <c r="HH41">
        <v>0</v>
      </c>
      <c r="HI41" t="s">
        <v>273</v>
      </c>
      <c r="HJ41">
        <v>31</v>
      </c>
      <c r="HK41" t="s">
        <v>280</v>
      </c>
      <c r="HM41" t="s">
        <v>280</v>
      </c>
      <c r="HO41" t="s">
        <v>698</v>
      </c>
      <c r="HP41" t="s">
        <v>273</v>
      </c>
      <c r="HQ41">
        <v>5</v>
      </c>
      <c r="HR41" t="s">
        <v>297</v>
      </c>
      <c r="HS41" t="s">
        <v>471</v>
      </c>
      <c r="HT41" t="s">
        <v>299</v>
      </c>
      <c r="HU41" t="s">
        <v>273</v>
      </c>
      <c r="HV41" t="s">
        <v>278</v>
      </c>
      <c r="HX41" t="s">
        <v>366</v>
      </c>
      <c r="HZ41">
        <v>49</v>
      </c>
      <c r="IA41">
        <v>31</v>
      </c>
      <c r="IB41" t="s">
        <v>273</v>
      </c>
      <c r="IC41" t="s">
        <v>280</v>
      </c>
      <c r="ID41" t="s">
        <v>280</v>
      </c>
      <c r="IE41" t="s">
        <v>280</v>
      </c>
      <c r="IF41" t="s">
        <v>280</v>
      </c>
      <c r="IG41" t="s">
        <v>280</v>
      </c>
      <c r="IH41" t="s">
        <v>280</v>
      </c>
      <c r="II41" t="s">
        <v>273</v>
      </c>
      <c r="IJ41" t="s">
        <v>280</v>
      </c>
      <c r="IK41" t="s">
        <v>280</v>
      </c>
      <c r="IL41" t="s">
        <v>280</v>
      </c>
      <c r="IM41" t="s">
        <v>280</v>
      </c>
      <c r="IN41" t="s">
        <v>280</v>
      </c>
      <c r="IO41" t="s">
        <v>280</v>
      </c>
      <c r="IP41" t="s">
        <v>280</v>
      </c>
      <c r="IQ41" t="s">
        <v>280</v>
      </c>
      <c r="IR41" t="s">
        <v>280</v>
      </c>
      <c r="IS41" t="s">
        <v>280</v>
      </c>
      <c r="IT41" t="s">
        <v>699</v>
      </c>
      <c r="IU41" t="s">
        <v>280</v>
      </c>
      <c r="IW41">
        <v>1</v>
      </c>
      <c r="IX41">
        <v>16</v>
      </c>
      <c r="IY41">
        <v>0.4</v>
      </c>
      <c r="IZ41">
        <v>0</v>
      </c>
      <c r="JA41">
        <v>0</v>
      </c>
      <c r="JB41">
        <v>0</v>
      </c>
      <c r="JC41">
        <v>0</v>
      </c>
      <c r="JD41">
        <v>0</v>
      </c>
      <c r="JE41">
        <v>0</v>
      </c>
      <c r="JF41">
        <v>0.4</v>
      </c>
      <c r="JG41" t="s">
        <v>367</v>
      </c>
      <c r="JH41" s="14">
        <v>15</v>
      </c>
      <c r="JI41">
        <v>8</v>
      </c>
      <c r="JJ41">
        <v>4</v>
      </c>
      <c r="JK41" t="s">
        <v>700</v>
      </c>
      <c r="JL41" t="s">
        <v>701</v>
      </c>
      <c r="JM41" s="2">
        <v>46112</v>
      </c>
    </row>
    <row r="42" spans="1:273" x14ac:dyDescent="0.25">
      <c r="A42" t="s">
        <v>702</v>
      </c>
      <c r="B42" t="s">
        <v>703</v>
      </c>
      <c r="C42" t="s">
        <v>704</v>
      </c>
      <c r="D42" t="s">
        <v>705</v>
      </c>
      <c r="E42">
        <v>69022</v>
      </c>
      <c r="F42" t="s">
        <v>340</v>
      </c>
      <c r="G42" t="s">
        <v>706</v>
      </c>
      <c r="H42" t="s">
        <v>272</v>
      </c>
      <c r="I42" s="1">
        <v>1053</v>
      </c>
      <c r="J42" s="1">
        <v>1053</v>
      </c>
      <c r="K42">
        <v>0</v>
      </c>
      <c r="L42">
        <v>0</v>
      </c>
      <c r="M42">
        <v>1950</v>
      </c>
      <c r="N42">
        <v>2022</v>
      </c>
      <c r="O42" t="s">
        <v>280</v>
      </c>
      <c r="Q42" t="s">
        <v>274</v>
      </c>
      <c r="R42" t="s">
        <v>275</v>
      </c>
      <c r="S42" t="s">
        <v>276</v>
      </c>
      <c r="T42" t="s">
        <v>273</v>
      </c>
      <c r="U42" t="s">
        <v>277</v>
      </c>
      <c r="W42">
        <v>1</v>
      </c>
      <c r="X42" t="s">
        <v>273</v>
      </c>
      <c r="Y42" t="s">
        <v>273</v>
      </c>
      <c r="Z42">
        <v>10</v>
      </c>
      <c r="AA42" t="s">
        <v>280</v>
      </c>
      <c r="AC42" t="s">
        <v>273</v>
      </c>
      <c r="AG42" s="1">
        <v>5595</v>
      </c>
      <c r="AH42" s="1">
        <v>1664</v>
      </c>
      <c r="AI42">
        <v>52</v>
      </c>
      <c r="AJ42" s="1">
        <v>1664</v>
      </c>
      <c r="AK42" s="2">
        <v>45566</v>
      </c>
      <c r="AL42" s="2">
        <v>45930</v>
      </c>
      <c r="AM42" s="10">
        <v>91000</v>
      </c>
      <c r="AO42" s="10"/>
      <c r="AQ42" s="10"/>
      <c r="AS42" s="10"/>
      <c r="AT42" s="10">
        <v>91000</v>
      </c>
      <c r="AU42" s="10">
        <v>927</v>
      </c>
      <c r="AV42" s="10">
        <v>0</v>
      </c>
      <c r="AW42" s="10">
        <v>0</v>
      </c>
      <c r="AX42" s="10">
        <v>0</v>
      </c>
      <c r="AY42" s="10">
        <v>0</v>
      </c>
      <c r="AZ42" s="10">
        <v>927</v>
      </c>
      <c r="BB42" s="10">
        <v>0</v>
      </c>
      <c r="BC42" s="10">
        <v>0</v>
      </c>
      <c r="BD42" s="10">
        <v>0</v>
      </c>
      <c r="BE42" s="10">
        <v>0</v>
      </c>
      <c r="BF42" t="s">
        <v>707</v>
      </c>
      <c r="BG42" s="10">
        <v>30929</v>
      </c>
      <c r="BH42" s="10">
        <v>30929</v>
      </c>
      <c r="BI42" s="10">
        <v>122856</v>
      </c>
      <c r="BJ42" s="10">
        <v>4000</v>
      </c>
      <c r="BK42" s="10">
        <v>0</v>
      </c>
      <c r="BL42" s="10">
        <v>0</v>
      </c>
      <c r="BM42" s="10">
        <v>12921</v>
      </c>
      <c r="BN42" s="10">
        <v>16921</v>
      </c>
      <c r="BO42" t="s">
        <v>273</v>
      </c>
      <c r="BP42" t="s">
        <v>708</v>
      </c>
      <c r="BQ42" s="10">
        <v>5</v>
      </c>
      <c r="BR42" s="10">
        <v>0</v>
      </c>
      <c r="BS42">
        <v>10</v>
      </c>
      <c r="BT42" s="10">
        <v>40438</v>
      </c>
      <c r="BU42" s="10">
        <v>3093</v>
      </c>
      <c r="BV42" s="10">
        <v>43531</v>
      </c>
      <c r="BW42" t="s">
        <v>280</v>
      </c>
      <c r="BX42" t="s">
        <v>280</v>
      </c>
      <c r="BY42" t="s">
        <v>280</v>
      </c>
      <c r="BZ42" t="s">
        <v>280</v>
      </c>
      <c r="CA42" t="s">
        <v>280</v>
      </c>
      <c r="CB42" t="s">
        <v>280</v>
      </c>
      <c r="CC42" t="s">
        <v>280</v>
      </c>
      <c r="CD42" t="s">
        <v>273</v>
      </c>
      <c r="CE42" t="s">
        <v>273</v>
      </c>
      <c r="CF42" t="s">
        <v>273</v>
      </c>
      <c r="CH42" s="10">
        <v>13457</v>
      </c>
      <c r="CI42" s="10">
        <v>15230</v>
      </c>
      <c r="CJ42" s="10">
        <v>114</v>
      </c>
      <c r="CK42" s="10">
        <v>28801</v>
      </c>
      <c r="CL42" s="10">
        <v>10545</v>
      </c>
      <c r="CM42" s="10">
        <v>1463</v>
      </c>
      <c r="CN42" s="10">
        <v>2704</v>
      </c>
      <c r="CO42" s="10">
        <v>0</v>
      </c>
      <c r="CP42" s="10">
        <v>18183</v>
      </c>
      <c r="CQ42" s="10">
        <v>32895</v>
      </c>
      <c r="CR42" s="10">
        <v>105227</v>
      </c>
      <c r="CS42" s="10">
        <v>16921</v>
      </c>
      <c r="CT42" s="1">
        <v>13985</v>
      </c>
      <c r="CU42">
        <v>200</v>
      </c>
      <c r="CV42">
        <v>525</v>
      </c>
      <c r="CW42" s="1">
        <v>13660</v>
      </c>
      <c r="CX42">
        <v>134</v>
      </c>
      <c r="CY42">
        <v>1</v>
      </c>
      <c r="CZ42">
        <v>0</v>
      </c>
      <c r="DA42">
        <v>135</v>
      </c>
      <c r="DB42" s="1">
        <v>1240</v>
      </c>
      <c r="DC42">
        <v>4</v>
      </c>
      <c r="DD42">
        <v>1</v>
      </c>
      <c r="DE42" s="1">
        <v>1243</v>
      </c>
      <c r="DF42">
        <v>16</v>
      </c>
      <c r="DG42">
        <v>0</v>
      </c>
      <c r="DH42">
        <v>0</v>
      </c>
      <c r="DI42">
        <v>16</v>
      </c>
      <c r="DJ42" t="s">
        <v>682</v>
      </c>
      <c r="DK42">
        <v>170</v>
      </c>
      <c r="DL42">
        <v>0</v>
      </c>
      <c r="DM42">
        <v>0</v>
      </c>
      <c r="DN42">
        <v>170</v>
      </c>
      <c r="DO42" s="1">
        <v>15529</v>
      </c>
      <c r="DP42">
        <v>205</v>
      </c>
      <c r="DQ42">
        <v>526</v>
      </c>
      <c r="DR42" s="1">
        <v>15208</v>
      </c>
      <c r="DS42">
        <v>0</v>
      </c>
      <c r="DT42">
        <v>0</v>
      </c>
      <c r="DU42" t="s">
        <v>273</v>
      </c>
      <c r="DV42" t="s">
        <v>273</v>
      </c>
      <c r="DW42" t="s">
        <v>280</v>
      </c>
      <c r="DX42" t="s">
        <v>280</v>
      </c>
      <c r="DY42" t="s">
        <v>280</v>
      </c>
      <c r="DZ42" t="s">
        <v>273</v>
      </c>
      <c r="EA42" t="s">
        <v>273</v>
      </c>
      <c r="EB42" t="s">
        <v>273</v>
      </c>
      <c r="EC42" t="s">
        <v>280</v>
      </c>
      <c r="ED42" t="s">
        <v>280</v>
      </c>
      <c r="EE42" t="s">
        <v>273</v>
      </c>
      <c r="EF42" t="s">
        <v>280</v>
      </c>
      <c r="EG42" s="1">
        <v>1277</v>
      </c>
      <c r="EH42" s="1">
        <v>3832</v>
      </c>
      <c r="EI42" t="s">
        <v>285</v>
      </c>
      <c r="EJ42">
        <v>988</v>
      </c>
      <c r="EK42" t="s">
        <v>285</v>
      </c>
      <c r="EL42">
        <v>520</v>
      </c>
      <c r="EM42" t="s">
        <v>285</v>
      </c>
      <c r="EN42" s="1">
        <v>3984</v>
      </c>
      <c r="EO42" s="1">
        <v>2926</v>
      </c>
      <c r="EP42">
        <v>0</v>
      </c>
      <c r="EQ42" s="1">
        <v>6910</v>
      </c>
      <c r="ER42" s="1">
        <v>1610</v>
      </c>
      <c r="ES42">
        <v>928</v>
      </c>
      <c r="ET42" s="1">
        <v>2538</v>
      </c>
      <c r="EU42">
        <v>125</v>
      </c>
      <c r="EV42">
        <v>1</v>
      </c>
      <c r="EW42">
        <v>126</v>
      </c>
      <c r="EX42" s="1">
        <v>2272</v>
      </c>
      <c r="EY42">
        <v>542</v>
      </c>
      <c r="EZ42" s="1">
        <v>2814</v>
      </c>
      <c r="FA42">
        <v>177</v>
      </c>
      <c r="FB42">
        <v>0</v>
      </c>
      <c r="FC42">
        <v>177</v>
      </c>
      <c r="FD42" s="1">
        <v>5655</v>
      </c>
      <c r="FE42" s="1">
        <v>8168</v>
      </c>
      <c r="FF42" s="1">
        <v>4397</v>
      </c>
      <c r="FG42" s="1">
        <v>12565</v>
      </c>
      <c r="FH42">
        <v>0</v>
      </c>
      <c r="FI42">
        <v>72</v>
      </c>
      <c r="FJ42" t="s">
        <v>280</v>
      </c>
      <c r="FK42" t="s">
        <v>345</v>
      </c>
      <c r="FM42" t="s">
        <v>273</v>
      </c>
      <c r="FV42" t="s">
        <v>280</v>
      </c>
      <c r="FW42" t="s">
        <v>280</v>
      </c>
      <c r="FX42" t="s">
        <v>273</v>
      </c>
      <c r="FY42" t="s">
        <v>280</v>
      </c>
      <c r="FZ42" t="s">
        <v>280</v>
      </c>
      <c r="GA42" t="s">
        <v>280</v>
      </c>
      <c r="GB42">
        <v>100</v>
      </c>
      <c r="GC42" s="12" t="s">
        <v>280</v>
      </c>
      <c r="GE42">
        <v>16</v>
      </c>
      <c r="GF42">
        <v>37</v>
      </c>
      <c r="GG42">
        <v>53</v>
      </c>
      <c r="GH42">
        <v>6</v>
      </c>
      <c r="GI42">
        <v>4</v>
      </c>
      <c r="GJ42">
        <v>1</v>
      </c>
      <c r="GK42">
        <v>64</v>
      </c>
      <c r="GL42">
        <v>64</v>
      </c>
      <c r="GM42">
        <v>0</v>
      </c>
      <c r="GN42">
        <v>0</v>
      </c>
      <c r="GO42">
        <v>64</v>
      </c>
      <c r="GP42">
        <v>99</v>
      </c>
      <c r="GQ42">
        <v>295</v>
      </c>
      <c r="GR42">
        <v>394</v>
      </c>
      <c r="GS42">
        <v>83</v>
      </c>
      <c r="GT42">
        <v>48</v>
      </c>
      <c r="GU42">
        <v>25</v>
      </c>
      <c r="GV42">
        <v>550</v>
      </c>
      <c r="GW42">
        <v>550</v>
      </c>
      <c r="GX42">
        <v>0</v>
      </c>
      <c r="GY42">
        <v>0</v>
      </c>
      <c r="GZ42">
        <v>550</v>
      </c>
      <c r="HA42">
        <v>0</v>
      </c>
      <c r="HB42">
        <v>0</v>
      </c>
      <c r="HC42">
        <v>14</v>
      </c>
      <c r="HE42">
        <v>1</v>
      </c>
      <c r="HG42">
        <v>1</v>
      </c>
      <c r="HI42" t="s">
        <v>273</v>
      </c>
      <c r="HJ42">
        <v>60</v>
      </c>
      <c r="HK42" t="s">
        <v>273</v>
      </c>
      <c r="HL42">
        <v>20</v>
      </c>
      <c r="HM42" t="s">
        <v>273</v>
      </c>
      <c r="HN42">
        <v>6</v>
      </c>
      <c r="HO42" t="s">
        <v>431</v>
      </c>
      <c r="HP42" t="s">
        <v>273</v>
      </c>
      <c r="HQ42">
        <v>4</v>
      </c>
      <c r="HR42" t="s">
        <v>443</v>
      </c>
      <c r="HS42" t="s">
        <v>326</v>
      </c>
      <c r="HT42" t="s">
        <v>299</v>
      </c>
      <c r="HU42" t="s">
        <v>273</v>
      </c>
      <c r="HV42" t="s">
        <v>278</v>
      </c>
      <c r="HX42" t="s">
        <v>286</v>
      </c>
      <c r="HY42" t="s">
        <v>300</v>
      </c>
      <c r="HZ42">
        <v>432</v>
      </c>
      <c r="IA42">
        <v>453</v>
      </c>
      <c r="IB42" t="s">
        <v>273</v>
      </c>
      <c r="IC42" t="s">
        <v>280</v>
      </c>
      <c r="ID42" t="s">
        <v>280</v>
      </c>
      <c r="IE42" t="s">
        <v>273</v>
      </c>
      <c r="IF42" t="s">
        <v>273</v>
      </c>
      <c r="IG42" t="s">
        <v>280</v>
      </c>
      <c r="IH42" t="s">
        <v>280</v>
      </c>
      <c r="II42" t="s">
        <v>273</v>
      </c>
      <c r="IJ42" t="s">
        <v>273</v>
      </c>
      <c r="IK42" t="s">
        <v>280</v>
      </c>
      <c r="IL42" t="s">
        <v>280</v>
      </c>
      <c r="IM42" t="s">
        <v>280</v>
      </c>
      <c r="IN42" t="s">
        <v>280</v>
      </c>
      <c r="IO42" t="s">
        <v>273</v>
      </c>
      <c r="IP42" t="s">
        <v>280</v>
      </c>
      <c r="IQ42" t="s">
        <v>280</v>
      </c>
      <c r="IR42" t="s">
        <v>280</v>
      </c>
      <c r="IS42" t="s">
        <v>280</v>
      </c>
      <c r="IT42" t="s">
        <v>710</v>
      </c>
      <c r="IU42" t="s">
        <v>280</v>
      </c>
      <c r="IW42">
        <v>4</v>
      </c>
      <c r="IX42">
        <v>40.5</v>
      </c>
      <c r="IY42">
        <v>1.01</v>
      </c>
      <c r="IZ42">
        <v>0</v>
      </c>
      <c r="JA42">
        <v>0</v>
      </c>
      <c r="JB42">
        <v>0</v>
      </c>
      <c r="JC42">
        <v>2</v>
      </c>
      <c r="JD42">
        <v>4.5999999999999996</v>
      </c>
      <c r="JE42">
        <v>0.12</v>
      </c>
      <c r="JF42">
        <v>1.1299999999999999</v>
      </c>
      <c r="JG42" t="s">
        <v>304</v>
      </c>
      <c r="JH42" s="14">
        <v>22.16</v>
      </c>
      <c r="JI42">
        <v>5</v>
      </c>
      <c r="JJ42">
        <v>1</v>
      </c>
      <c r="JK42" t="s">
        <v>711</v>
      </c>
      <c r="JL42" t="s">
        <v>304</v>
      </c>
      <c r="JM42" s="2">
        <v>46093</v>
      </c>
    </row>
    <row r="43" spans="1:273" x14ac:dyDescent="0.25">
      <c r="A43" s="7" t="s">
        <v>712</v>
      </c>
      <c r="B43" s="7" t="s">
        <v>713</v>
      </c>
      <c r="C43" s="7" t="s">
        <v>714</v>
      </c>
      <c r="D43" s="7" t="s">
        <v>715</v>
      </c>
      <c r="E43" s="7">
        <v>68723</v>
      </c>
      <c r="F43" s="7" t="s">
        <v>716</v>
      </c>
      <c r="G43" s="7" t="s">
        <v>717</v>
      </c>
      <c r="H43" s="7" t="s">
        <v>310</v>
      </c>
      <c r="I43" s="7">
        <v>180</v>
      </c>
      <c r="J43" s="7">
        <v>180</v>
      </c>
      <c r="K43" s="7">
        <v>0</v>
      </c>
      <c r="L43" s="7">
        <v>0</v>
      </c>
      <c r="M43" s="7"/>
      <c r="N43" s="7"/>
      <c r="O43" s="7"/>
      <c r="P43" s="7"/>
      <c r="Q43" s="7" t="s">
        <v>274</v>
      </c>
      <c r="R43" s="7" t="s">
        <v>275</v>
      </c>
      <c r="S43" s="7" t="s">
        <v>276</v>
      </c>
      <c r="T43" s="7" t="s">
        <v>273</v>
      </c>
      <c r="U43" s="7" t="s">
        <v>277</v>
      </c>
      <c r="V43" s="7" t="s">
        <v>280</v>
      </c>
      <c r="W43" s="7">
        <v>1</v>
      </c>
      <c r="X43" s="7"/>
      <c r="Y43" s="7"/>
      <c r="Z43" s="7"/>
      <c r="AA43" s="7"/>
      <c r="AB43" s="7"/>
      <c r="AC43" s="7"/>
      <c r="AD43" s="7"/>
      <c r="AE43" s="7"/>
      <c r="AF43" s="7"/>
      <c r="AG43" s="7">
        <v>676</v>
      </c>
      <c r="AH43" s="9"/>
      <c r="AI43" s="7"/>
      <c r="AJ43" s="7"/>
      <c r="AK43" s="8">
        <v>45658</v>
      </c>
      <c r="AL43" s="8">
        <v>46022</v>
      </c>
      <c r="AM43" s="11"/>
      <c r="AN43" s="7"/>
      <c r="AO43" s="11"/>
      <c r="AP43" s="7"/>
      <c r="AQ43" s="11"/>
      <c r="AR43" s="7"/>
      <c r="AS43" s="11"/>
      <c r="AT43" s="11"/>
      <c r="AU43" s="11"/>
      <c r="AV43" s="11"/>
      <c r="AW43" s="11"/>
      <c r="AX43" s="11"/>
      <c r="AY43" s="11"/>
      <c r="AZ43" s="11"/>
      <c r="BA43" s="7"/>
      <c r="BB43" s="11"/>
      <c r="BC43" s="11"/>
      <c r="BD43" s="11"/>
      <c r="BE43" s="11"/>
      <c r="BF43" s="7"/>
      <c r="BG43" s="11"/>
      <c r="BH43" s="11"/>
      <c r="BI43" s="11"/>
      <c r="BJ43" s="11"/>
      <c r="BK43" s="11"/>
      <c r="BL43" s="11"/>
      <c r="BM43" s="11"/>
      <c r="BN43" s="11"/>
      <c r="BO43" s="7"/>
      <c r="BP43" s="7"/>
      <c r="BQ43" s="11"/>
      <c r="BR43" s="11"/>
      <c r="BS43" s="7"/>
      <c r="BT43" s="11"/>
      <c r="BU43" s="11"/>
      <c r="BV43" s="11"/>
      <c r="BW43" s="7"/>
      <c r="BX43" s="7"/>
      <c r="BY43" s="7"/>
      <c r="BZ43" s="7"/>
      <c r="CA43" s="7"/>
      <c r="CB43" s="7"/>
      <c r="CC43" s="7"/>
      <c r="CD43" s="7"/>
      <c r="CE43" s="7"/>
      <c r="CF43" s="7"/>
      <c r="CG43" s="7"/>
      <c r="CH43" s="11"/>
      <c r="CI43" s="11"/>
      <c r="CJ43" s="11"/>
      <c r="CK43" s="11"/>
      <c r="CL43" s="11"/>
      <c r="CM43" s="11"/>
      <c r="CN43" s="11"/>
      <c r="CO43" s="11"/>
      <c r="CP43" s="11"/>
      <c r="CQ43" s="11"/>
      <c r="CR43" s="11"/>
      <c r="CS43" s="11"/>
      <c r="CT43" s="7">
        <v>0</v>
      </c>
      <c r="CU43" s="7"/>
      <c r="CV43" s="7"/>
      <c r="CW43" s="7"/>
      <c r="CX43" s="7">
        <v>0</v>
      </c>
      <c r="CY43" s="7"/>
      <c r="CZ43" s="7"/>
      <c r="DA43" s="7"/>
      <c r="DB43" s="7">
        <v>0</v>
      </c>
      <c r="DC43" s="7"/>
      <c r="DD43" s="7"/>
      <c r="DE43" s="7"/>
      <c r="DF43" s="7">
        <v>0</v>
      </c>
      <c r="DG43" s="7"/>
      <c r="DH43" s="7"/>
      <c r="DI43" s="7"/>
      <c r="DJ43" s="7"/>
      <c r="DK43" s="7">
        <v>0</v>
      </c>
      <c r="DL43" s="7"/>
      <c r="DM43" s="7"/>
      <c r="DN43" s="7"/>
      <c r="DO43" s="7">
        <v>0</v>
      </c>
      <c r="DP43" s="7"/>
      <c r="DQ43" s="7"/>
      <c r="DR43" s="7"/>
      <c r="DS43" s="7"/>
      <c r="DT43" s="7"/>
      <c r="DU43" s="7"/>
      <c r="DV43" s="7"/>
      <c r="DW43" s="7" t="s">
        <v>280</v>
      </c>
      <c r="DX43" s="7"/>
      <c r="DY43" s="7"/>
      <c r="DZ43" s="7"/>
      <c r="EA43" s="7"/>
      <c r="EB43" s="7"/>
      <c r="EC43" s="7" t="s">
        <v>280</v>
      </c>
      <c r="ED43" s="7"/>
      <c r="EE43" s="7"/>
      <c r="EF43" s="7" t="s">
        <v>280</v>
      </c>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t="s">
        <v>273</v>
      </c>
      <c r="FY43" s="7"/>
      <c r="FZ43" s="7"/>
      <c r="GA43" s="7" t="s">
        <v>280</v>
      </c>
      <c r="GB43" s="7"/>
      <c r="GC43" s="13"/>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15"/>
      <c r="JI43" s="7"/>
      <c r="JJ43" s="7"/>
      <c r="JK43" s="7"/>
      <c r="JL43" s="7"/>
      <c r="JM43" s="7"/>
    </row>
    <row r="44" spans="1:273" x14ac:dyDescent="0.25">
      <c r="A44" t="s">
        <v>718</v>
      </c>
      <c r="B44" t="s">
        <v>719</v>
      </c>
      <c r="C44" t="s">
        <v>720</v>
      </c>
      <c r="D44" t="s">
        <v>721</v>
      </c>
      <c r="E44">
        <v>68627</v>
      </c>
      <c r="F44" t="s">
        <v>308</v>
      </c>
      <c r="G44" t="s">
        <v>722</v>
      </c>
      <c r="H44" t="s">
        <v>310</v>
      </c>
      <c r="I44">
        <v>376</v>
      </c>
      <c r="J44">
        <v>376</v>
      </c>
      <c r="K44">
        <v>0</v>
      </c>
      <c r="L44">
        <v>0</v>
      </c>
      <c r="M44">
        <v>1914</v>
      </c>
      <c r="N44">
        <v>2025</v>
      </c>
      <c r="O44" t="s">
        <v>280</v>
      </c>
      <c r="Q44" t="s">
        <v>274</v>
      </c>
      <c r="R44" t="s">
        <v>275</v>
      </c>
      <c r="S44" t="s">
        <v>276</v>
      </c>
      <c r="T44" t="s">
        <v>273</v>
      </c>
      <c r="U44" t="s">
        <v>277</v>
      </c>
      <c r="W44">
        <v>1</v>
      </c>
      <c r="X44" t="s">
        <v>273</v>
      </c>
      <c r="Y44" t="s">
        <v>280</v>
      </c>
      <c r="AC44" t="s">
        <v>273</v>
      </c>
      <c r="AE44" t="s">
        <v>273</v>
      </c>
      <c r="AG44" s="1">
        <v>1500</v>
      </c>
      <c r="AH44" s="1">
        <v>750</v>
      </c>
      <c r="AI44">
        <v>50</v>
      </c>
      <c r="AJ44">
        <v>750</v>
      </c>
      <c r="AK44" s="2">
        <v>45566</v>
      </c>
      <c r="AL44" s="2">
        <v>45930</v>
      </c>
      <c r="AM44" s="10">
        <v>19219</v>
      </c>
      <c r="AN44" t="s">
        <v>723</v>
      </c>
      <c r="AO44" s="10">
        <v>1500</v>
      </c>
      <c r="AP44" t="s">
        <v>724</v>
      </c>
      <c r="AQ44" s="10">
        <v>2500</v>
      </c>
      <c r="AS44" s="10"/>
      <c r="AT44" s="10">
        <v>23219</v>
      </c>
      <c r="AU44" s="10">
        <v>848</v>
      </c>
      <c r="AV44" s="10">
        <v>0</v>
      </c>
      <c r="AW44" s="10">
        <v>0</v>
      </c>
      <c r="AX44" s="10">
        <v>0</v>
      </c>
      <c r="AY44" s="10">
        <v>0</v>
      </c>
      <c r="AZ44" s="10">
        <v>848</v>
      </c>
      <c r="BB44" s="10">
        <v>0</v>
      </c>
      <c r="BC44" s="10">
        <v>0</v>
      </c>
      <c r="BD44" s="10">
        <v>0</v>
      </c>
      <c r="BE44" s="10">
        <v>0</v>
      </c>
      <c r="BF44" t="s">
        <v>278</v>
      </c>
      <c r="BG44" s="10">
        <v>0</v>
      </c>
      <c r="BH44" s="10">
        <v>0</v>
      </c>
      <c r="BI44" s="10">
        <v>24067</v>
      </c>
      <c r="BJ44" s="10">
        <v>2500</v>
      </c>
      <c r="BK44" s="10">
        <v>848</v>
      </c>
      <c r="BL44" s="10">
        <v>0</v>
      </c>
      <c r="BM44" s="10">
        <v>0</v>
      </c>
      <c r="BN44" s="10">
        <v>3348</v>
      </c>
      <c r="BO44" t="s">
        <v>280</v>
      </c>
      <c r="BQ44" s="10"/>
      <c r="BR44" s="10"/>
      <c r="BS44">
        <v>0</v>
      </c>
      <c r="BT44" s="10">
        <v>12041</v>
      </c>
      <c r="BU44" s="10">
        <v>819</v>
      </c>
      <c r="BV44" s="10">
        <v>12860</v>
      </c>
      <c r="BW44" t="s">
        <v>280</v>
      </c>
      <c r="BX44" t="s">
        <v>280</v>
      </c>
      <c r="BY44" t="s">
        <v>280</v>
      </c>
      <c r="BZ44" t="s">
        <v>280</v>
      </c>
      <c r="CA44" t="s">
        <v>280</v>
      </c>
      <c r="CB44" t="s">
        <v>280</v>
      </c>
      <c r="CC44" t="s">
        <v>280</v>
      </c>
      <c r="CD44" t="s">
        <v>273</v>
      </c>
      <c r="CE44" t="s">
        <v>280</v>
      </c>
      <c r="CF44" t="s">
        <v>273</v>
      </c>
      <c r="CH44" s="10">
        <v>3298</v>
      </c>
      <c r="CI44" s="10">
        <v>0</v>
      </c>
      <c r="CJ44" s="10">
        <v>0</v>
      </c>
      <c r="CK44" s="10">
        <v>3298</v>
      </c>
      <c r="CL44" s="10">
        <v>76</v>
      </c>
      <c r="CM44" s="10">
        <v>0</v>
      </c>
      <c r="CN44" s="10">
        <v>0</v>
      </c>
      <c r="CO44" s="10">
        <v>212</v>
      </c>
      <c r="CP44" s="10">
        <v>0</v>
      </c>
      <c r="CQ44" s="10">
        <v>288</v>
      </c>
      <c r="CR44" s="10">
        <v>16446</v>
      </c>
      <c r="CS44" s="10">
        <v>0</v>
      </c>
      <c r="CT44" s="1">
        <v>9544</v>
      </c>
      <c r="CU44">
        <v>218</v>
      </c>
      <c r="CV44">
        <v>100</v>
      </c>
      <c r="CW44" s="1">
        <v>9662</v>
      </c>
      <c r="CX44">
        <v>260</v>
      </c>
      <c r="CY44">
        <v>0</v>
      </c>
      <c r="CZ44">
        <v>0</v>
      </c>
      <c r="DA44">
        <v>260</v>
      </c>
      <c r="DB44">
        <v>317</v>
      </c>
      <c r="DC44">
        <v>0</v>
      </c>
      <c r="DD44">
        <v>0</v>
      </c>
      <c r="DE44">
        <v>317</v>
      </c>
      <c r="DF44">
        <v>9</v>
      </c>
      <c r="DG44">
        <v>0</v>
      </c>
      <c r="DH44">
        <v>0</v>
      </c>
      <c r="DI44">
        <v>9</v>
      </c>
      <c r="DJ44" t="s">
        <v>725</v>
      </c>
      <c r="DK44">
        <v>234</v>
      </c>
      <c r="DL44">
        <v>0</v>
      </c>
      <c r="DM44">
        <v>0</v>
      </c>
      <c r="DN44">
        <v>234</v>
      </c>
      <c r="DO44" s="1">
        <v>10355</v>
      </c>
      <c r="DP44">
        <v>218</v>
      </c>
      <c r="DQ44">
        <v>100</v>
      </c>
      <c r="DR44" s="1">
        <v>10473</v>
      </c>
      <c r="DS44" t="s">
        <v>726</v>
      </c>
      <c r="DT44">
        <v>162</v>
      </c>
      <c r="DU44" t="s">
        <v>280</v>
      </c>
      <c r="DV44" t="s">
        <v>280</v>
      </c>
      <c r="DW44" t="s">
        <v>280</v>
      </c>
      <c r="DX44" t="s">
        <v>280</v>
      </c>
      <c r="DY44" t="s">
        <v>280</v>
      </c>
      <c r="DZ44" t="s">
        <v>280</v>
      </c>
      <c r="EA44" t="s">
        <v>280</v>
      </c>
      <c r="EB44" t="s">
        <v>280</v>
      </c>
      <c r="EC44" t="s">
        <v>280</v>
      </c>
      <c r="ED44" t="s">
        <v>280</v>
      </c>
      <c r="EE44" t="s">
        <v>280</v>
      </c>
      <c r="EF44" t="s">
        <v>280</v>
      </c>
      <c r="EG44">
        <v>110</v>
      </c>
      <c r="EH44" s="1">
        <v>1540</v>
      </c>
      <c r="EI44" t="s">
        <v>281</v>
      </c>
      <c r="EJ44">
        <v>25</v>
      </c>
      <c r="EK44" t="s">
        <v>285</v>
      </c>
      <c r="EL44">
        <v>150</v>
      </c>
      <c r="EM44" t="s">
        <v>285</v>
      </c>
      <c r="EN44" s="1">
        <v>1212</v>
      </c>
      <c r="EO44">
        <v>659</v>
      </c>
      <c r="EP44">
        <v>98</v>
      </c>
      <c r="EQ44" s="1">
        <v>1969</v>
      </c>
      <c r="ER44">
        <v>0</v>
      </c>
      <c r="ES44">
        <v>0</v>
      </c>
      <c r="ET44">
        <v>0</v>
      </c>
      <c r="EU44">
        <v>0</v>
      </c>
      <c r="EV44">
        <v>0</v>
      </c>
      <c r="EW44">
        <v>0</v>
      </c>
      <c r="EX44">
        <v>0</v>
      </c>
      <c r="EY44">
        <v>0</v>
      </c>
      <c r="EZ44">
        <v>0</v>
      </c>
      <c r="FA44">
        <v>0</v>
      </c>
      <c r="FB44">
        <v>0</v>
      </c>
      <c r="FC44">
        <v>0</v>
      </c>
      <c r="FD44">
        <v>0</v>
      </c>
      <c r="FE44" s="1">
        <v>1212</v>
      </c>
      <c r="FF44">
        <v>659</v>
      </c>
      <c r="FG44" s="1">
        <v>1969</v>
      </c>
      <c r="FH44">
        <v>0</v>
      </c>
      <c r="FI44">
        <v>395</v>
      </c>
      <c r="FJ44" t="s">
        <v>280</v>
      </c>
      <c r="FK44" t="s">
        <v>362</v>
      </c>
      <c r="FV44" t="s">
        <v>280</v>
      </c>
      <c r="FW44" t="s">
        <v>280</v>
      </c>
      <c r="FX44" t="s">
        <v>273</v>
      </c>
      <c r="FY44" t="s">
        <v>280</v>
      </c>
      <c r="FZ44" t="s">
        <v>280</v>
      </c>
      <c r="GA44" t="s">
        <v>280</v>
      </c>
      <c r="GB44">
        <v>0</v>
      </c>
      <c r="GC44" s="12" t="s">
        <v>280</v>
      </c>
      <c r="GE44">
        <v>7</v>
      </c>
      <c r="GF44">
        <v>7</v>
      </c>
      <c r="GG44">
        <v>14</v>
      </c>
      <c r="GH44">
        <v>1</v>
      </c>
      <c r="GI44">
        <v>0</v>
      </c>
      <c r="GJ44">
        <v>0</v>
      </c>
      <c r="GK44">
        <v>15</v>
      </c>
      <c r="GL44">
        <v>15</v>
      </c>
      <c r="GM44">
        <v>0</v>
      </c>
      <c r="GN44">
        <v>0</v>
      </c>
      <c r="GO44">
        <v>15</v>
      </c>
      <c r="GP44">
        <v>70</v>
      </c>
      <c r="GQ44">
        <v>70</v>
      </c>
      <c r="GR44">
        <v>140</v>
      </c>
      <c r="GS44">
        <v>10</v>
      </c>
      <c r="GT44">
        <v>0</v>
      </c>
      <c r="GU44">
        <v>0</v>
      </c>
      <c r="GV44">
        <v>150</v>
      </c>
      <c r="GW44">
        <v>150</v>
      </c>
      <c r="GX44">
        <v>0</v>
      </c>
      <c r="GY44">
        <v>0</v>
      </c>
      <c r="GZ44">
        <v>150</v>
      </c>
      <c r="HA44">
        <v>0</v>
      </c>
      <c r="HB44">
        <v>0</v>
      </c>
      <c r="HC44">
        <v>0</v>
      </c>
      <c r="HD44">
        <v>0</v>
      </c>
      <c r="HE44">
        <v>0</v>
      </c>
      <c r="HF44">
        <v>0</v>
      </c>
      <c r="HG44">
        <v>0</v>
      </c>
      <c r="HI44" t="s">
        <v>273</v>
      </c>
      <c r="HJ44">
        <v>25</v>
      </c>
      <c r="HK44" t="s">
        <v>280</v>
      </c>
      <c r="HM44" t="s">
        <v>280</v>
      </c>
      <c r="HO44" t="s">
        <v>509</v>
      </c>
      <c r="HP44" t="s">
        <v>273</v>
      </c>
      <c r="HQ44">
        <v>2</v>
      </c>
      <c r="HR44" t="s">
        <v>727</v>
      </c>
      <c r="HS44" t="s">
        <v>728</v>
      </c>
      <c r="HT44" t="s">
        <v>365</v>
      </c>
      <c r="HU44" t="s">
        <v>273</v>
      </c>
      <c r="HV44" t="s">
        <v>278</v>
      </c>
      <c r="HX44" t="s">
        <v>366</v>
      </c>
      <c r="HY44" t="s">
        <v>300</v>
      </c>
      <c r="HZ44">
        <v>42</v>
      </c>
      <c r="IA44">
        <v>42</v>
      </c>
      <c r="IB44" t="s">
        <v>280</v>
      </c>
      <c r="IC44" t="s">
        <v>280</v>
      </c>
      <c r="ID44" t="s">
        <v>280</v>
      </c>
      <c r="IE44" t="s">
        <v>280</v>
      </c>
      <c r="IF44" t="s">
        <v>280</v>
      </c>
      <c r="IG44" t="s">
        <v>280</v>
      </c>
      <c r="IH44" t="s">
        <v>280</v>
      </c>
      <c r="II44" t="s">
        <v>280</v>
      </c>
      <c r="IJ44" t="s">
        <v>280</v>
      </c>
      <c r="IK44" t="s">
        <v>280</v>
      </c>
      <c r="IL44" t="s">
        <v>280</v>
      </c>
      <c r="IM44" t="s">
        <v>280</v>
      </c>
      <c r="IN44" t="s">
        <v>280</v>
      </c>
      <c r="IO44" t="s">
        <v>280</v>
      </c>
      <c r="IP44" t="s">
        <v>280</v>
      </c>
      <c r="IQ44" t="s">
        <v>280</v>
      </c>
      <c r="IR44" t="s">
        <v>280</v>
      </c>
      <c r="IS44" t="s">
        <v>280</v>
      </c>
      <c r="IT44" t="s">
        <v>545</v>
      </c>
      <c r="IU44" t="s">
        <v>280</v>
      </c>
      <c r="IW44">
        <v>2</v>
      </c>
      <c r="IX44">
        <v>15</v>
      </c>
      <c r="IY44">
        <v>0.38</v>
      </c>
      <c r="IZ44">
        <v>0</v>
      </c>
      <c r="JA44">
        <v>0</v>
      </c>
      <c r="JB44">
        <v>0</v>
      </c>
      <c r="JC44">
        <v>0</v>
      </c>
      <c r="JD44">
        <v>0</v>
      </c>
      <c r="JE44">
        <v>0</v>
      </c>
      <c r="JF44">
        <v>0.38</v>
      </c>
      <c r="JG44" t="s">
        <v>302</v>
      </c>
      <c r="JH44" s="14">
        <v>16</v>
      </c>
      <c r="JI44">
        <v>0</v>
      </c>
      <c r="JJ44">
        <v>0</v>
      </c>
      <c r="JK44" t="s">
        <v>729</v>
      </c>
      <c r="JL44" t="s">
        <v>302</v>
      </c>
      <c r="JM44" s="2">
        <v>46090</v>
      </c>
    </row>
    <row r="45" spans="1:273" x14ac:dyDescent="0.25">
      <c r="A45" t="s">
        <v>730</v>
      </c>
      <c r="B45" t="s">
        <v>731</v>
      </c>
      <c r="C45" t="s">
        <v>731</v>
      </c>
      <c r="D45" t="s">
        <v>732</v>
      </c>
      <c r="E45">
        <v>68826</v>
      </c>
      <c r="F45" t="s">
        <v>733</v>
      </c>
      <c r="G45" t="s">
        <v>734</v>
      </c>
      <c r="H45" t="s">
        <v>400</v>
      </c>
      <c r="I45">
        <v>3145</v>
      </c>
      <c r="J45">
        <v>3145</v>
      </c>
      <c r="K45">
        <v>0</v>
      </c>
      <c r="L45">
        <v>0</v>
      </c>
      <c r="M45">
        <v>1991</v>
      </c>
      <c r="N45">
        <v>2023</v>
      </c>
      <c r="O45" t="s">
        <v>280</v>
      </c>
      <c r="Q45" t="s">
        <v>274</v>
      </c>
      <c r="R45" t="s">
        <v>275</v>
      </c>
      <c r="S45" t="s">
        <v>276</v>
      </c>
      <c r="T45" t="s">
        <v>273</v>
      </c>
      <c r="U45" t="s">
        <v>277</v>
      </c>
      <c r="W45">
        <v>1</v>
      </c>
      <c r="X45" t="s">
        <v>273</v>
      </c>
      <c r="Y45" t="s">
        <v>273</v>
      </c>
      <c r="Z45">
        <v>60</v>
      </c>
      <c r="AA45" t="s">
        <v>280</v>
      </c>
      <c r="AC45" t="s">
        <v>273</v>
      </c>
      <c r="AE45" t="s">
        <v>273</v>
      </c>
      <c r="AF45" t="s">
        <v>735</v>
      </c>
      <c r="AG45" s="1">
        <v>7500</v>
      </c>
      <c r="AH45" s="1">
        <v>2626</v>
      </c>
      <c r="AI45">
        <v>52</v>
      </c>
      <c r="AJ45" s="1">
        <v>2626</v>
      </c>
      <c r="AK45" s="2">
        <v>45566</v>
      </c>
      <c r="AL45" s="2">
        <v>45930</v>
      </c>
      <c r="AM45" s="10">
        <v>310257</v>
      </c>
      <c r="AO45" s="10"/>
      <c r="AP45" t="s">
        <v>736</v>
      </c>
      <c r="AQ45" s="10">
        <v>7000</v>
      </c>
      <c r="AS45" s="10"/>
      <c r="AT45" s="10">
        <v>317257</v>
      </c>
      <c r="AU45" s="10">
        <v>1497</v>
      </c>
      <c r="AV45" s="10">
        <v>0</v>
      </c>
      <c r="AW45" s="10">
        <v>1375</v>
      </c>
      <c r="AX45" s="10">
        <v>0</v>
      </c>
      <c r="AY45" s="10">
        <v>0</v>
      </c>
      <c r="AZ45" s="10">
        <v>2872</v>
      </c>
      <c r="BB45" s="10">
        <v>0</v>
      </c>
      <c r="BC45" s="10">
        <v>0</v>
      </c>
      <c r="BD45" s="10">
        <v>705</v>
      </c>
      <c r="BE45" s="10">
        <v>0</v>
      </c>
      <c r="BF45" t="s">
        <v>737</v>
      </c>
      <c r="BG45" s="10">
        <v>17538</v>
      </c>
      <c r="BH45" s="10">
        <v>18243</v>
      </c>
      <c r="BI45" s="10">
        <v>338372</v>
      </c>
      <c r="BJ45" s="10">
        <v>0</v>
      </c>
      <c r="BK45" s="10">
        <v>0</v>
      </c>
      <c r="BL45" s="10">
        <v>0</v>
      </c>
      <c r="BM45" s="10">
        <v>38470</v>
      </c>
      <c r="BN45" s="10">
        <v>38470</v>
      </c>
      <c r="BO45" t="s">
        <v>273</v>
      </c>
      <c r="BP45" t="s">
        <v>738</v>
      </c>
      <c r="BQ45" s="10">
        <v>15</v>
      </c>
      <c r="BR45" s="10">
        <v>15</v>
      </c>
      <c r="BS45">
        <v>41</v>
      </c>
      <c r="BT45" s="10">
        <v>160852</v>
      </c>
      <c r="BU45" s="10">
        <v>55998</v>
      </c>
      <c r="BV45" s="10">
        <v>216850</v>
      </c>
      <c r="BW45" t="s">
        <v>273</v>
      </c>
      <c r="BX45" t="s">
        <v>273</v>
      </c>
      <c r="BY45" t="s">
        <v>273</v>
      </c>
      <c r="BZ45" t="s">
        <v>273</v>
      </c>
      <c r="CA45" t="s">
        <v>273</v>
      </c>
      <c r="CB45" t="s">
        <v>273</v>
      </c>
      <c r="CC45" t="s">
        <v>273</v>
      </c>
      <c r="CD45" t="s">
        <v>273</v>
      </c>
      <c r="CE45" t="s">
        <v>273</v>
      </c>
      <c r="CF45" t="s">
        <v>273</v>
      </c>
      <c r="CG45" t="s">
        <v>739</v>
      </c>
      <c r="CH45" s="10">
        <v>20454</v>
      </c>
      <c r="CI45" s="10">
        <v>3075</v>
      </c>
      <c r="CJ45" s="10">
        <v>11174</v>
      </c>
      <c r="CK45" s="10">
        <v>34703</v>
      </c>
      <c r="CL45" s="10">
        <v>1915</v>
      </c>
      <c r="CM45" s="10">
        <v>4001</v>
      </c>
      <c r="CN45" s="10">
        <v>1163</v>
      </c>
      <c r="CO45" s="10">
        <v>451</v>
      </c>
      <c r="CP45" s="10">
        <v>42494</v>
      </c>
      <c r="CQ45" s="10">
        <v>50024</v>
      </c>
      <c r="CR45" s="10">
        <v>301577</v>
      </c>
      <c r="CS45" s="10">
        <v>3470</v>
      </c>
      <c r="CT45" s="1">
        <v>21239</v>
      </c>
      <c r="CU45" s="1">
        <v>2083</v>
      </c>
      <c r="CV45" s="1">
        <v>3569</v>
      </c>
      <c r="CW45" s="1">
        <v>19753</v>
      </c>
      <c r="CX45">
        <v>267</v>
      </c>
      <c r="CY45">
        <v>87</v>
      </c>
      <c r="CZ45">
        <v>186</v>
      </c>
      <c r="DA45">
        <v>168</v>
      </c>
      <c r="DB45">
        <v>668</v>
      </c>
      <c r="DC45">
        <v>58</v>
      </c>
      <c r="DD45">
        <v>138</v>
      </c>
      <c r="DE45">
        <v>588</v>
      </c>
      <c r="DF45">
        <v>18</v>
      </c>
      <c r="DG45">
        <v>0</v>
      </c>
      <c r="DH45">
        <v>1</v>
      </c>
      <c r="DI45">
        <v>17</v>
      </c>
      <c r="DJ45" t="s">
        <v>740</v>
      </c>
      <c r="DK45">
        <v>15</v>
      </c>
      <c r="DL45">
        <v>0</v>
      </c>
      <c r="DM45">
        <v>0</v>
      </c>
      <c r="DN45">
        <v>15</v>
      </c>
      <c r="DO45" s="1">
        <v>22189</v>
      </c>
      <c r="DP45" s="1">
        <v>2228</v>
      </c>
      <c r="DQ45" s="1">
        <v>3893</v>
      </c>
      <c r="DR45" s="1">
        <v>20524</v>
      </c>
      <c r="DS45" t="s">
        <v>741</v>
      </c>
      <c r="DT45">
        <v>55</v>
      </c>
      <c r="DU45" t="s">
        <v>273</v>
      </c>
      <c r="DV45" t="s">
        <v>273</v>
      </c>
      <c r="DW45" t="s">
        <v>280</v>
      </c>
      <c r="DX45" t="s">
        <v>280</v>
      </c>
      <c r="DY45" t="s">
        <v>273</v>
      </c>
      <c r="DZ45" t="s">
        <v>273</v>
      </c>
      <c r="EA45" t="s">
        <v>273</v>
      </c>
      <c r="EB45" t="s">
        <v>273</v>
      </c>
      <c r="EC45" t="s">
        <v>280</v>
      </c>
      <c r="ED45" t="s">
        <v>280</v>
      </c>
      <c r="EE45" t="s">
        <v>280</v>
      </c>
      <c r="EF45" t="s">
        <v>280</v>
      </c>
      <c r="EG45" s="1">
        <v>4055</v>
      </c>
      <c r="EH45" s="1">
        <v>48000</v>
      </c>
      <c r="EI45" t="s">
        <v>285</v>
      </c>
      <c r="EJ45" s="1">
        <v>24000</v>
      </c>
      <c r="EK45" t="s">
        <v>285</v>
      </c>
      <c r="EL45" s="1">
        <v>11237</v>
      </c>
      <c r="EM45" t="s">
        <v>285</v>
      </c>
      <c r="EN45" s="1">
        <v>43800</v>
      </c>
      <c r="EO45" s="1">
        <v>26311</v>
      </c>
      <c r="EP45">
        <v>25</v>
      </c>
      <c r="EQ45" s="1">
        <v>70136</v>
      </c>
      <c r="ER45" s="1">
        <v>2523</v>
      </c>
      <c r="ES45">
        <v>669</v>
      </c>
      <c r="ET45" s="1">
        <v>3192</v>
      </c>
      <c r="EU45">
        <v>611</v>
      </c>
      <c r="EV45">
        <v>21</v>
      </c>
      <c r="EW45">
        <v>632</v>
      </c>
      <c r="EX45" s="1">
        <v>4026</v>
      </c>
      <c r="EY45" s="1">
        <v>1291</v>
      </c>
      <c r="EZ45" s="1">
        <v>5317</v>
      </c>
      <c r="FA45">
        <v>0</v>
      </c>
      <c r="FB45">
        <v>0</v>
      </c>
      <c r="FC45">
        <v>0</v>
      </c>
      <c r="FD45" s="1">
        <v>9141</v>
      </c>
      <c r="FE45" s="1">
        <v>50960</v>
      </c>
      <c r="FF45" s="1">
        <v>28292</v>
      </c>
      <c r="FG45" s="1">
        <v>79277</v>
      </c>
      <c r="FH45">
        <v>0</v>
      </c>
      <c r="FI45">
        <v>22</v>
      </c>
      <c r="FJ45" t="s">
        <v>280</v>
      </c>
      <c r="FK45" t="s">
        <v>362</v>
      </c>
      <c r="FV45" t="s">
        <v>273</v>
      </c>
      <c r="FW45" t="s">
        <v>280</v>
      </c>
      <c r="FX45" t="s">
        <v>273</v>
      </c>
      <c r="FY45" t="s">
        <v>280</v>
      </c>
      <c r="FZ45" t="s">
        <v>280</v>
      </c>
      <c r="GA45" t="s">
        <v>280</v>
      </c>
      <c r="GB45">
        <v>18</v>
      </c>
      <c r="GC45" s="12" t="s">
        <v>273</v>
      </c>
      <c r="GD45" s="1">
        <v>7203</v>
      </c>
      <c r="GE45">
        <v>144</v>
      </c>
      <c r="GF45">
        <v>35</v>
      </c>
      <c r="GG45">
        <v>179</v>
      </c>
      <c r="GH45">
        <v>14</v>
      </c>
      <c r="GI45">
        <v>125</v>
      </c>
      <c r="GJ45">
        <v>9</v>
      </c>
      <c r="GK45">
        <v>327</v>
      </c>
      <c r="GL45">
        <v>214</v>
      </c>
      <c r="GM45">
        <v>113</v>
      </c>
      <c r="GN45">
        <v>0</v>
      </c>
      <c r="GO45">
        <v>327</v>
      </c>
      <c r="GP45" s="1">
        <v>7945</v>
      </c>
      <c r="GQ45" s="1">
        <v>1115</v>
      </c>
      <c r="GR45" s="1">
        <v>9060</v>
      </c>
      <c r="GS45">
        <v>295</v>
      </c>
      <c r="GT45" s="1">
        <v>1750</v>
      </c>
      <c r="GU45">
        <v>85</v>
      </c>
      <c r="GV45" s="1">
        <v>11190</v>
      </c>
      <c r="GW45" s="1">
        <v>6090</v>
      </c>
      <c r="GX45" s="1">
        <v>5100</v>
      </c>
      <c r="GY45">
        <v>0</v>
      </c>
      <c r="GZ45" s="1">
        <v>11190</v>
      </c>
      <c r="HA45">
        <v>0</v>
      </c>
      <c r="HB45">
        <v>0</v>
      </c>
      <c r="HC45" s="1">
        <v>1540</v>
      </c>
      <c r="HE45">
        <v>456</v>
      </c>
      <c r="HG45" s="1">
        <v>2320</v>
      </c>
      <c r="HI45" t="s">
        <v>273</v>
      </c>
      <c r="HJ45">
        <v>215</v>
      </c>
      <c r="HK45" t="s">
        <v>273</v>
      </c>
      <c r="HL45">
        <v>36</v>
      </c>
      <c r="HM45" t="s">
        <v>273</v>
      </c>
      <c r="HN45">
        <v>57</v>
      </c>
      <c r="HO45" t="s">
        <v>742</v>
      </c>
      <c r="HP45" t="s">
        <v>273</v>
      </c>
      <c r="HQ45">
        <v>16</v>
      </c>
      <c r="HR45" t="s">
        <v>325</v>
      </c>
      <c r="HS45" t="s">
        <v>743</v>
      </c>
      <c r="HT45" t="s">
        <v>299</v>
      </c>
      <c r="HU45" t="s">
        <v>273</v>
      </c>
      <c r="HV45" s="1">
        <v>6400</v>
      </c>
      <c r="HW45" t="s">
        <v>285</v>
      </c>
      <c r="HX45" t="s">
        <v>286</v>
      </c>
      <c r="HY45" t="s">
        <v>300</v>
      </c>
      <c r="HZ45">
        <v>904</v>
      </c>
      <c r="IA45">
        <v>300</v>
      </c>
      <c r="IB45" t="s">
        <v>273</v>
      </c>
      <c r="IC45" t="s">
        <v>273</v>
      </c>
      <c r="ID45" t="s">
        <v>280</v>
      </c>
      <c r="IE45" t="s">
        <v>273</v>
      </c>
      <c r="IF45" t="s">
        <v>273</v>
      </c>
      <c r="IG45" t="s">
        <v>280</v>
      </c>
      <c r="IH45" t="s">
        <v>280</v>
      </c>
      <c r="II45" t="s">
        <v>273</v>
      </c>
      <c r="IJ45" t="s">
        <v>280</v>
      </c>
      <c r="IK45" t="s">
        <v>273</v>
      </c>
      <c r="IL45" t="s">
        <v>280</v>
      </c>
      <c r="IM45" t="s">
        <v>280</v>
      </c>
      <c r="IN45" t="s">
        <v>280</v>
      </c>
      <c r="IO45" t="s">
        <v>280</v>
      </c>
      <c r="IP45" t="s">
        <v>280</v>
      </c>
      <c r="IQ45" t="s">
        <v>280</v>
      </c>
      <c r="IR45" t="s">
        <v>280</v>
      </c>
      <c r="IS45" t="s">
        <v>280</v>
      </c>
      <c r="IU45" t="s">
        <v>280</v>
      </c>
      <c r="IW45">
        <v>4</v>
      </c>
      <c r="IX45">
        <v>122</v>
      </c>
      <c r="IY45">
        <v>3.05</v>
      </c>
      <c r="IZ45">
        <v>0</v>
      </c>
      <c r="JA45">
        <v>0</v>
      </c>
      <c r="JB45">
        <v>0</v>
      </c>
      <c r="JC45">
        <v>2</v>
      </c>
      <c r="JD45">
        <v>27</v>
      </c>
      <c r="JE45">
        <v>0.68</v>
      </c>
      <c r="JF45">
        <v>3.73</v>
      </c>
      <c r="JG45" t="s">
        <v>304</v>
      </c>
      <c r="JH45" s="14">
        <v>28.5</v>
      </c>
      <c r="JI45">
        <v>4</v>
      </c>
      <c r="JJ45">
        <v>4</v>
      </c>
      <c r="JK45" t="s">
        <v>744</v>
      </c>
      <c r="JL45" t="s">
        <v>304</v>
      </c>
      <c r="JM45" s="2">
        <v>46086</v>
      </c>
    </row>
    <row r="46" spans="1:273" x14ac:dyDescent="0.25">
      <c r="A46" t="s">
        <v>745</v>
      </c>
      <c r="B46" t="s">
        <v>746</v>
      </c>
      <c r="C46" t="s">
        <v>747</v>
      </c>
      <c r="D46" t="s">
        <v>748</v>
      </c>
      <c r="E46">
        <v>68017</v>
      </c>
      <c r="F46" t="s">
        <v>398</v>
      </c>
      <c r="G46" t="s">
        <v>749</v>
      </c>
      <c r="H46" t="s">
        <v>400</v>
      </c>
      <c r="I46">
        <v>971</v>
      </c>
      <c r="J46">
        <v>971</v>
      </c>
      <c r="K46">
        <v>0</v>
      </c>
      <c r="L46">
        <v>0</v>
      </c>
      <c r="N46">
        <v>2004</v>
      </c>
      <c r="O46" t="s">
        <v>280</v>
      </c>
      <c r="Q46" t="s">
        <v>274</v>
      </c>
      <c r="R46" t="s">
        <v>275</v>
      </c>
      <c r="S46" t="s">
        <v>276</v>
      </c>
      <c r="T46" t="s">
        <v>273</v>
      </c>
      <c r="U46" t="s">
        <v>277</v>
      </c>
      <c r="W46">
        <v>1</v>
      </c>
      <c r="X46" t="s">
        <v>273</v>
      </c>
      <c r="Y46" t="s">
        <v>280</v>
      </c>
      <c r="AG46">
        <v>939</v>
      </c>
      <c r="AH46" s="1">
        <v>1274</v>
      </c>
      <c r="AI46">
        <v>52</v>
      </c>
      <c r="AJ46" s="1">
        <v>1274</v>
      </c>
      <c r="AK46" s="2">
        <v>45566</v>
      </c>
      <c r="AL46" s="2">
        <v>45930</v>
      </c>
      <c r="AM46" s="10">
        <v>49250</v>
      </c>
      <c r="AO46" s="10"/>
      <c r="AQ46" s="10"/>
      <c r="AS46" s="10"/>
      <c r="AT46" s="10">
        <v>49250</v>
      </c>
      <c r="AU46" s="10">
        <v>709</v>
      </c>
      <c r="AV46" s="10">
        <v>0</v>
      </c>
      <c r="AW46" s="10">
        <v>0</v>
      </c>
      <c r="AX46" s="10">
        <v>0</v>
      </c>
      <c r="AY46" s="10">
        <v>1000</v>
      </c>
      <c r="AZ46" s="10">
        <v>1709</v>
      </c>
      <c r="BB46" s="10">
        <v>0</v>
      </c>
      <c r="BC46" s="10">
        <v>0</v>
      </c>
      <c r="BD46" s="10">
        <v>0</v>
      </c>
      <c r="BE46" s="10">
        <v>0</v>
      </c>
      <c r="BF46" t="s">
        <v>750</v>
      </c>
      <c r="BG46" s="10">
        <v>844</v>
      </c>
      <c r="BH46" s="10">
        <v>844</v>
      </c>
      <c r="BI46" s="10">
        <v>51803</v>
      </c>
      <c r="BJ46" s="10">
        <v>49250</v>
      </c>
      <c r="BK46" s="10">
        <v>0</v>
      </c>
      <c r="BL46" s="10">
        <v>0</v>
      </c>
      <c r="BM46" s="10">
        <v>0</v>
      </c>
      <c r="BN46" s="10">
        <v>49250</v>
      </c>
      <c r="BO46" t="s">
        <v>273</v>
      </c>
      <c r="BP46" t="s">
        <v>751</v>
      </c>
      <c r="BQ46" s="10">
        <v>20</v>
      </c>
      <c r="BR46" s="10">
        <v>1</v>
      </c>
      <c r="BS46">
        <v>3</v>
      </c>
      <c r="BT46" s="10">
        <v>24545</v>
      </c>
      <c r="BU46" s="10">
        <v>1885</v>
      </c>
      <c r="BV46" s="10">
        <v>26430</v>
      </c>
      <c r="BW46" t="s">
        <v>280</v>
      </c>
      <c r="BX46" t="s">
        <v>280</v>
      </c>
      <c r="BY46" t="s">
        <v>280</v>
      </c>
      <c r="BZ46" t="s">
        <v>280</v>
      </c>
      <c r="CA46" t="s">
        <v>280</v>
      </c>
      <c r="CB46" t="s">
        <v>280</v>
      </c>
      <c r="CC46" t="s">
        <v>280</v>
      </c>
      <c r="CD46" t="s">
        <v>273</v>
      </c>
      <c r="CE46" t="s">
        <v>273</v>
      </c>
      <c r="CF46" t="s">
        <v>273</v>
      </c>
      <c r="CH46" s="10">
        <v>5719</v>
      </c>
      <c r="CI46" s="10">
        <v>500</v>
      </c>
      <c r="CJ46" s="10">
        <v>303</v>
      </c>
      <c r="CK46" s="10">
        <v>6522</v>
      </c>
      <c r="CL46" s="10">
        <v>1800</v>
      </c>
      <c r="CM46" s="10">
        <v>880</v>
      </c>
      <c r="CN46" s="10">
        <v>1119</v>
      </c>
      <c r="CO46" s="10">
        <v>0</v>
      </c>
      <c r="CP46" s="10">
        <v>3355</v>
      </c>
      <c r="CQ46" s="10">
        <v>7154</v>
      </c>
      <c r="CR46" s="10">
        <v>40106</v>
      </c>
      <c r="CS46" s="10">
        <v>0</v>
      </c>
      <c r="CT46" s="1">
        <v>7944</v>
      </c>
      <c r="CU46">
        <v>530</v>
      </c>
      <c r="CV46" s="1">
        <v>1223</v>
      </c>
      <c r="CW46" s="1">
        <v>7251</v>
      </c>
      <c r="CX46">
        <v>5</v>
      </c>
      <c r="CY46">
        <v>2</v>
      </c>
      <c r="CZ46">
        <v>0</v>
      </c>
      <c r="DA46">
        <v>7</v>
      </c>
      <c r="DB46" s="1">
        <v>1112</v>
      </c>
      <c r="DC46">
        <v>32</v>
      </c>
      <c r="DD46">
        <v>45</v>
      </c>
      <c r="DE46" s="1">
        <v>1099</v>
      </c>
      <c r="DF46">
        <v>11</v>
      </c>
      <c r="DG46">
        <v>0</v>
      </c>
      <c r="DH46">
        <v>1</v>
      </c>
      <c r="DI46">
        <v>10</v>
      </c>
      <c r="DJ46" t="s">
        <v>752</v>
      </c>
      <c r="DK46">
        <v>87</v>
      </c>
      <c r="DL46">
        <v>34</v>
      </c>
      <c r="DM46">
        <v>0</v>
      </c>
      <c r="DN46">
        <v>121</v>
      </c>
      <c r="DO46" s="1">
        <v>9148</v>
      </c>
      <c r="DP46">
        <v>598</v>
      </c>
      <c r="DQ46" s="1">
        <v>1268</v>
      </c>
      <c r="DR46" s="1">
        <v>8478</v>
      </c>
      <c r="DS46" t="s">
        <v>361</v>
      </c>
      <c r="DT46">
        <v>86</v>
      </c>
      <c r="DU46" t="s">
        <v>280</v>
      </c>
      <c r="DV46" t="s">
        <v>273</v>
      </c>
      <c r="DW46" t="s">
        <v>280</v>
      </c>
      <c r="DX46" t="s">
        <v>280</v>
      </c>
      <c r="DY46" t="s">
        <v>280</v>
      </c>
      <c r="DZ46" t="s">
        <v>273</v>
      </c>
      <c r="EA46" t="s">
        <v>280</v>
      </c>
      <c r="EB46" t="s">
        <v>273</v>
      </c>
      <c r="EC46" t="s">
        <v>280</v>
      </c>
      <c r="ED46" t="s">
        <v>280</v>
      </c>
      <c r="EE46" t="s">
        <v>280</v>
      </c>
      <c r="EF46" t="s">
        <v>280</v>
      </c>
      <c r="EG46">
        <v>424</v>
      </c>
      <c r="EH46" s="1">
        <v>5459</v>
      </c>
      <c r="EI46" t="s">
        <v>281</v>
      </c>
      <c r="EJ46">
        <v>196</v>
      </c>
      <c r="EK46" t="s">
        <v>281</v>
      </c>
      <c r="EL46">
        <v>410</v>
      </c>
      <c r="EM46" t="s">
        <v>281</v>
      </c>
      <c r="EN46" s="1">
        <v>2071</v>
      </c>
      <c r="EO46" s="1">
        <v>5799</v>
      </c>
      <c r="EP46">
        <v>59</v>
      </c>
      <c r="EQ46" s="1">
        <v>7929</v>
      </c>
      <c r="ER46">
        <v>575</v>
      </c>
      <c r="ES46">
        <v>95</v>
      </c>
      <c r="ET46">
        <v>670</v>
      </c>
      <c r="EU46">
        <v>14</v>
      </c>
      <c r="EV46">
        <v>0</v>
      </c>
      <c r="EW46">
        <v>14</v>
      </c>
      <c r="EX46">
        <v>465</v>
      </c>
      <c r="EY46">
        <v>100</v>
      </c>
      <c r="EZ46">
        <v>565</v>
      </c>
      <c r="FA46">
        <v>0</v>
      </c>
      <c r="FB46">
        <v>0</v>
      </c>
      <c r="FC46">
        <v>0</v>
      </c>
      <c r="FD46" s="1">
        <v>1249</v>
      </c>
      <c r="FE46" s="1">
        <v>3125</v>
      </c>
      <c r="FF46" s="1">
        <v>5994</v>
      </c>
      <c r="FG46" s="1">
        <v>9178</v>
      </c>
      <c r="FH46">
        <v>165</v>
      </c>
      <c r="FI46">
        <v>0</v>
      </c>
      <c r="FJ46" t="s">
        <v>273</v>
      </c>
      <c r="FK46" t="s">
        <v>362</v>
      </c>
      <c r="FV46" t="s">
        <v>280</v>
      </c>
      <c r="FW46" t="s">
        <v>280</v>
      </c>
      <c r="FX46" t="s">
        <v>273</v>
      </c>
      <c r="FY46" t="s">
        <v>280</v>
      </c>
      <c r="FZ46" t="s">
        <v>280</v>
      </c>
      <c r="GA46" t="s">
        <v>280</v>
      </c>
      <c r="GB46">
        <v>4</v>
      </c>
      <c r="GC46" s="12" t="s">
        <v>280</v>
      </c>
      <c r="GE46">
        <v>36</v>
      </c>
      <c r="GF46">
        <v>33</v>
      </c>
      <c r="GG46">
        <v>69</v>
      </c>
      <c r="GH46">
        <v>1</v>
      </c>
      <c r="GI46">
        <v>16</v>
      </c>
      <c r="GJ46">
        <v>19</v>
      </c>
      <c r="GK46">
        <v>105</v>
      </c>
      <c r="GL46">
        <v>100</v>
      </c>
      <c r="GM46">
        <v>5</v>
      </c>
      <c r="GN46">
        <v>0</v>
      </c>
      <c r="GO46">
        <v>105</v>
      </c>
      <c r="GP46">
        <v>402</v>
      </c>
      <c r="GQ46">
        <v>573</v>
      </c>
      <c r="GR46">
        <v>975</v>
      </c>
      <c r="GS46">
        <v>3</v>
      </c>
      <c r="GT46">
        <v>119</v>
      </c>
      <c r="GU46">
        <v>852</v>
      </c>
      <c r="GV46" s="1">
        <v>1949</v>
      </c>
      <c r="GW46" s="1">
        <v>1098</v>
      </c>
      <c r="GX46">
        <v>851</v>
      </c>
      <c r="GY46">
        <v>0</v>
      </c>
      <c r="GZ46" s="1">
        <v>1949</v>
      </c>
      <c r="HA46">
        <v>0</v>
      </c>
      <c r="HB46">
        <v>0</v>
      </c>
      <c r="HC46">
        <v>3</v>
      </c>
      <c r="HD46">
        <v>452</v>
      </c>
      <c r="HE46">
        <v>0</v>
      </c>
      <c r="HF46">
        <v>0</v>
      </c>
      <c r="HG46">
        <v>0</v>
      </c>
      <c r="HH46">
        <v>0</v>
      </c>
      <c r="HI46" t="s">
        <v>273</v>
      </c>
      <c r="HJ46">
        <v>60</v>
      </c>
      <c r="HK46" t="s">
        <v>273</v>
      </c>
      <c r="HL46">
        <v>5</v>
      </c>
      <c r="HM46" t="s">
        <v>273</v>
      </c>
      <c r="HN46">
        <v>2</v>
      </c>
      <c r="HO46" t="s">
        <v>379</v>
      </c>
      <c r="HP46" t="s">
        <v>273</v>
      </c>
      <c r="HQ46">
        <v>2</v>
      </c>
      <c r="HR46" t="s">
        <v>753</v>
      </c>
      <c r="HS46" t="s">
        <v>754</v>
      </c>
      <c r="HT46" t="s">
        <v>365</v>
      </c>
      <c r="HU46" t="s">
        <v>273</v>
      </c>
      <c r="HV46">
        <v>410</v>
      </c>
      <c r="HW46" t="s">
        <v>281</v>
      </c>
      <c r="HX46" t="s">
        <v>393</v>
      </c>
      <c r="HY46" t="s">
        <v>755</v>
      </c>
      <c r="HZ46">
        <v>94</v>
      </c>
      <c r="IA46">
        <v>78</v>
      </c>
      <c r="IB46" t="s">
        <v>280</v>
      </c>
      <c r="IC46" t="s">
        <v>280</v>
      </c>
      <c r="ID46" t="s">
        <v>280</v>
      </c>
      <c r="IE46" t="s">
        <v>280</v>
      </c>
      <c r="IF46" t="s">
        <v>280</v>
      </c>
      <c r="IG46" t="s">
        <v>280</v>
      </c>
      <c r="IH46" t="s">
        <v>280</v>
      </c>
      <c r="II46" t="s">
        <v>280</v>
      </c>
      <c r="IJ46" t="s">
        <v>280</v>
      </c>
      <c r="IK46" t="s">
        <v>280</v>
      </c>
      <c r="IL46" t="s">
        <v>280</v>
      </c>
      <c r="IM46" t="s">
        <v>280</v>
      </c>
      <c r="IN46" t="s">
        <v>280</v>
      </c>
      <c r="IO46" t="s">
        <v>280</v>
      </c>
      <c r="IP46" t="s">
        <v>280</v>
      </c>
      <c r="IQ46" t="s">
        <v>280</v>
      </c>
      <c r="IR46" t="s">
        <v>280</v>
      </c>
      <c r="IS46" t="s">
        <v>280</v>
      </c>
      <c r="IU46" t="s">
        <v>280</v>
      </c>
      <c r="IW46">
        <v>1</v>
      </c>
      <c r="IX46">
        <v>24.5</v>
      </c>
      <c r="IY46">
        <v>0.61</v>
      </c>
      <c r="IZ46">
        <v>0</v>
      </c>
      <c r="JA46">
        <v>0</v>
      </c>
      <c r="JB46">
        <v>0</v>
      </c>
      <c r="JC46">
        <v>0</v>
      </c>
      <c r="JD46">
        <v>0</v>
      </c>
      <c r="JE46">
        <v>0</v>
      </c>
      <c r="JF46">
        <v>0.61</v>
      </c>
      <c r="JG46" t="s">
        <v>304</v>
      </c>
      <c r="JH46" s="14">
        <v>18.53</v>
      </c>
      <c r="JI46">
        <v>16</v>
      </c>
      <c r="JJ46">
        <v>2.0699999999999998</v>
      </c>
      <c r="JK46" t="s">
        <v>756</v>
      </c>
      <c r="JL46" t="s">
        <v>304</v>
      </c>
      <c r="JM46" s="2">
        <v>46090</v>
      </c>
    </row>
    <row r="47" spans="1:273" x14ac:dyDescent="0.25">
      <c r="A47" t="s">
        <v>757</v>
      </c>
      <c r="B47" t="s">
        <v>758</v>
      </c>
      <c r="C47" t="s">
        <v>758</v>
      </c>
      <c r="D47" t="s">
        <v>759</v>
      </c>
      <c r="E47">
        <v>69337</v>
      </c>
      <c r="F47" t="s">
        <v>760</v>
      </c>
      <c r="G47" t="s">
        <v>761</v>
      </c>
      <c r="H47" t="s">
        <v>387</v>
      </c>
      <c r="I47" s="1">
        <v>5094</v>
      </c>
      <c r="J47" s="1">
        <v>5094</v>
      </c>
      <c r="K47">
        <v>0</v>
      </c>
      <c r="L47">
        <v>0</v>
      </c>
      <c r="M47">
        <v>1913</v>
      </c>
      <c r="N47">
        <v>1963</v>
      </c>
      <c r="O47" t="s">
        <v>273</v>
      </c>
      <c r="P47" s="2">
        <v>46352</v>
      </c>
      <c r="Q47" t="s">
        <v>274</v>
      </c>
      <c r="R47" t="s">
        <v>275</v>
      </c>
      <c r="S47" t="s">
        <v>276</v>
      </c>
      <c r="T47" t="s">
        <v>273</v>
      </c>
      <c r="U47" t="s">
        <v>277</v>
      </c>
      <c r="W47">
        <v>1</v>
      </c>
      <c r="X47" t="s">
        <v>273</v>
      </c>
      <c r="Y47" t="s">
        <v>273</v>
      </c>
      <c r="Z47">
        <v>6</v>
      </c>
      <c r="AA47" t="s">
        <v>280</v>
      </c>
      <c r="AF47" t="s">
        <v>762</v>
      </c>
      <c r="AG47" s="1">
        <v>5500</v>
      </c>
      <c r="AH47" s="1">
        <v>2600</v>
      </c>
      <c r="AI47">
        <v>52</v>
      </c>
      <c r="AJ47" s="1">
        <v>2600</v>
      </c>
      <c r="AK47" s="2">
        <v>45566</v>
      </c>
      <c r="AL47" s="2">
        <v>45930</v>
      </c>
      <c r="AM47" s="10">
        <v>380018</v>
      </c>
      <c r="AO47" s="10"/>
      <c r="AQ47" s="10"/>
      <c r="AS47" s="10"/>
      <c r="AT47" s="10">
        <v>380018</v>
      </c>
      <c r="AU47" s="10">
        <v>1548</v>
      </c>
      <c r="AV47" s="10">
        <v>0</v>
      </c>
      <c r="AW47" s="10">
        <v>0</v>
      </c>
      <c r="AX47" s="10">
        <v>0</v>
      </c>
      <c r="AY47" s="10">
        <v>0</v>
      </c>
      <c r="AZ47" s="10">
        <v>1548</v>
      </c>
      <c r="BB47" s="10">
        <v>0</v>
      </c>
      <c r="BC47" s="10">
        <v>0</v>
      </c>
      <c r="BD47" s="10">
        <v>0</v>
      </c>
      <c r="BE47" s="10">
        <v>0</v>
      </c>
      <c r="BF47" t="s">
        <v>763</v>
      </c>
      <c r="BG47" s="10">
        <v>1200</v>
      </c>
      <c r="BH47" s="10">
        <v>1200</v>
      </c>
      <c r="BI47" s="10">
        <v>382766</v>
      </c>
      <c r="BJ47" s="10">
        <v>0</v>
      </c>
      <c r="BK47" s="10">
        <v>0</v>
      </c>
      <c r="BL47" s="10">
        <v>0</v>
      </c>
      <c r="BM47" s="10">
        <v>0</v>
      </c>
      <c r="BN47" s="10">
        <v>0</v>
      </c>
      <c r="BO47" t="s">
        <v>280</v>
      </c>
      <c r="BQ47" s="10"/>
      <c r="BR47" s="10"/>
      <c r="BS47">
        <v>179</v>
      </c>
      <c r="BT47" s="10">
        <v>220505</v>
      </c>
      <c r="BU47" s="10">
        <v>52557</v>
      </c>
      <c r="BV47" s="10">
        <v>273062</v>
      </c>
      <c r="BW47" t="s">
        <v>273</v>
      </c>
      <c r="BX47" t="s">
        <v>273</v>
      </c>
      <c r="BY47" t="s">
        <v>273</v>
      </c>
      <c r="BZ47" t="s">
        <v>273</v>
      </c>
      <c r="CA47" t="s">
        <v>273</v>
      </c>
      <c r="CB47" t="s">
        <v>273</v>
      </c>
      <c r="CC47" t="s">
        <v>273</v>
      </c>
      <c r="CD47" t="s">
        <v>273</v>
      </c>
      <c r="CE47" t="s">
        <v>273</v>
      </c>
      <c r="CF47" t="s">
        <v>273</v>
      </c>
      <c r="CH47" s="10">
        <v>20694</v>
      </c>
      <c r="CI47" s="10">
        <v>6500</v>
      </c>
      <c r="CJ47" s="10">
        <v>3500</v>
      </c>
      <c r="CK47" s="10">
        <v>30694</v>
      </c>
      <c r="CL47" s="10">
        <v>3664</v>
      </c>
      <c r="CM47" s="10">
        <v>2450</v>
      </c>
      <c r="CN47" s="10">
        <v>4488</v>
      </c>
      <c r="CO47" s="10">
        <v>400</v>
      </c>
      <c r="CP47" s="10">
        <v>54513</v>
      </c>
      <c r="CQ47" s="10">
        <v>65515</v>
      </c>
      <c r="CR47" s="10">
        <v>369271</v>
      </c>
      <c r="CS47" s="10">
        <v>0</v>
      </c>
      <c r="CT47" s="1">
        <v>28983</v>
      </c>
      <c r="CU47" s="1">
        <v>1476</v>
      </c>
      <c r="CV47" s="1">
        <v>1866</v>
      </c>
      <c r="CW47" s="1">
        <v>28593</v>
      </c>
      <c r="CX47" s="1">
        <v>1002</v>
      </c>
      <c r="CY47">
        <v>25</v>
      </c>
      <c r="CZ47">
        <v>17</v>
      </c>
      <c r="DA47" s="1">
        <v>1010</v>
      </c>
      <c r="DB47" s="1">
        <v>2487</v>
      </c>
      <c r="DC47">
        <v>185</v>
      </c>
      <c r="DD47">
        <v>207</v>
      </c>
      <c r="DE47" s="1">
        <v>2465</v>
      </c>
      <c r="DF47">
        <v>41</v>
      </c>
      <c r="DG47">
        <v>2</v>
      </c>
      <c r="DH47">
        <v>2</v>
      </c>
      <c r="DI47">
        <v>41</v>
      </c>
      <c r="DJ47" t="s">
        <v>764</v>
      </c>
      <c r="DK47">
        <v>98</v>
      </c>
      <c r="DL47">
        <v>0</v>
      </c>
      <c r="DM47">
        <v>0</v>
      </c>
      <c r="DN47">
        <v>98</v>
      </c>
      <c r="DO47" s="1">
        <v>32570</v>
      </c>
      <c r="DP47" s="1">
        <v>1686</v>
      </c>
      <c r="DQ47" s="1">
        <v>2090</v>
      </c>
      <c r="DR47" s="1">
        <v>32166</v>
      </c>
      <c r="DS47" t="s">
        <v>765</v>
      </c>
      <c r="DT47">
        <v>0</v>
      </c>
      <c r="DU47" t="s">
        <v>273</v>
      </c>
      <c r="DV47" t="s">
        <v>273</v>
      </c>
      <c r="DW47" t="s">
        <v>280</v>
      </c>
      <c r="DX47" t="s">
        <v>273</v>
      </c>
      <c r="DY47" t="s">
        <v>273</v>
      </c>
      <c r="DZ47" t="s">
        <v>273</v>
      </c>
      <c r="EA47" t="s">
        <v>273</v>
      </c>
      <c r="EB47" t="s">
        <v>273</v>
      </c>
      <c r="EC47" t="s">
        <v>280</v>
      </c>
      <c r="ED47" t="s">
        <v>273</v>
      </c>
      <c r="EE47" t="s">
        <v>280</v>
      </c>
      <c r="EF47" t="s">
        <v>280</v>
      </c>
      <c r="EG47" s="1">
        <v>2300</v>
      </c>
      <c r="EH47" s="1">
        <v>89274</v>
      </c>
      <c r="EI47" t="s">
        <v>281</v>
      </c>
      <c r="EJ47" s="1">
        <v>2345</v>
      </c>
      <c r="EK47" t="s">
        <v>281</v>
      </c>
      <c r="EL47" s="1">
        <v>5823</v>
      </c>
      <c r="EM47" t="s">
        <v>281</v>
      </c>
      <c r="EN47" s="1">
        <v>14792</v>
      </c>
      <c r="EO47" s="1">
        <v>6354</v>
      </c>
      <c r="EP47">
        <v>150</v>
      </c>
      <c r="EQ47" s="1">
        <v>21296</v>
      </c>
      <c r="ER47" s="1">
        <v>2854</v>
      </c>
      <c r="ES47">
        <v>446</v>
      </c>
      <c r="ET47" s="1">
        <v>3300</v>
      </c>
      <c r="EU47">
        <v>906</v>
      </c>
      <c r="EV47">
        <v>50</v>
      </c>
      <c r="EW47">
        <v>956</v>
      </c>
      <c r="EX47" s="1">
        <v>5179</v>
      </c>
      <c r="EY47">
        <v>949</v>
      </c>
      <c r="EZ47" s="1">
        <v>6128</v>
      </c>
      <c r="FA47">
        <v>180</v>
      </c>
      <c r="FB47">
        <v>25</v>
      </c>
      <c r="FC47">
        <v>205</v>
      </c>
      <c r="FD47" s="1">
        <v>10589</v>
      </c>
      <c r="FE47" s="1">
        <v>23911</v>
      </c>
      <c r="FF47" s="1">
        <v>7824</v>
      </c>
      <c r="FG47" s="1">
        <v>31885</v>
      </c>
      <c r="FH47">
        <v>42</v>
      </c>
      <c r="FI47">
        <v>125</v>
      </c>
      <c r="FJ47" t="s">
        <v>280</v>
      </c>
      <c r="FK47" t="s">
        <v>295</v>
      </c>
      <c r="FV47" t="s">
        <v>273</v>
      </c>
      <c r="FW47" t="s">
        <v>273</v>
      </c>
      <c r="FX47" t="s">
        <v>273</v>
      </c>
      <c r="FY47" t="s">
        <v>273</v>
      </c>
      <c r="FZ47" t="s">
        <v>280</v>
      </c>
      <c r="GA47" t="s">
        <v>280</v>
      </c>
      <c r="GB47">
        <v>4</v>
      </c>
      <c r="GC47" s="12" t="s">
        <v>280</v>
      </c>
      <c r="GE47">
        <v>39</v>
      </c>
      <c r="GF47">
        <v>17</v>
      </c>
      <c r="GG47">
        <v>56</v>
      </c>
      <c r="GH47">
        <v>27</v>
      </c>
      <c r="GI47">
        <v>94</v>
      </c>
      <c r="GJ47">
        <v>10</v>
      </c>
      <c r="GK47">
        <v>187</v>
      </c>
      <c r="GL47">
        <v>180</v>
      </c>
      <c r="GM47">
        <v>7</v>
      </c>
      <c r="GN47">
        <v>0</v>
      </c>
      <c r="GO47">
        <v>187</v>
      </c>
      <c r="GP47">
        <v>457</v>
      </c>
      <c r="GQ47">
        <v>123</v>
      </c>
      <c r="GR47">
        <v>580</v>
      </c>
      <c r="GS47">
        <v>218</v>
      </c>
      <c r="GT47">
        <v>875</v>
      </c>
      <c r="GU47">
        <v>408</v>
      </c>
      <c r="GV47" s="1">
        <v>2081</v>
      </c>
      <c r="GW47" s="1">
        <v>2000</v>
      </c>
      <c r="GX47">
        <v>81</v>
      </c>
      <c r="GY47">
        <v>0</v>
      </c>
      <c r="GZ47" s="1">
        <v>2081</v>
      </c>
      <c r="HA47">
        <v>0</v>
      </c>
      <c r="HB47">
        <v>0</v>
      </c>
      <c r="HC47">
        <v>0</v>
      </c>
      <c r="HD47">
        <v>0</v>
      </c>
      <c r="HE47">
        <v>0</v>
      </c>
      <c r="HF47">
        <v>0</v>
      </c>
      <c r="HG47">
        <v>25</v>
      </c>
      <c r="HI47" t="s">
        <v>273</v>
      </c>
      <c r="HJ47">
        <v>157</v>
      </c>
      <c r="HK47" t="s">
        <v>273</v>
      </c>
      <c r="HL47">
        <v>10</v>
      </c>
      <c r="HM47" t="s">
        <v>273</v>
      </c>
      <c r="HN47">
        <v>56</v>
      </c>
      <c r="HO47" t="s">
        <v>742</v>
      </c>
      <c r="HP47" t="s">
        <v>273</v>
      </c>
      <c r="HQ47">
        <v>16</v>
      </c>
      <c r="HR47" t="s">
        <v>766</v>
      </c>
      <c r="HS47" t="s">
        <v>419</v>
      </c>
      <c r="HT47" t="s">
        <v>299</v>
      </c>
      <c r="HU47" t="s">
        <v>273</v>
      </c>
      <c r="HV47">
        <v>725</v>
      </c>
      <c r="HW47" t="s">
        <v>281</v>
      </c>
      <c r="HX47" t="s">
        <v>286</v>
      </c>
      <c r="HY47" t="s">
        <v>767</v>
      </c>
      <c r="HZ47">
        <v>81</v>
      </c>
      <c r="IA47">
        <v>80</v>
      </c>
      <c r="IB47" t="s">
        <v>273</v>
      </c>
      <c r="IC47" t="s">
        <v>273</v>
      </c>
      <c r="ID47" t="s">
        <v>273</v>
      </c>
      <c r="IE47" t="s">
        <v>273</v>
      </c>
      <c r="IF47" t="s">
        <v>280</v>
      </c>
      <c r="IG47" t="s">
        <v>280</v>
      </c>
      <c r="IH47" t="s">
        <v>273</v>
      </c>
      <c r="II47" t="s">
        <v>273</v>
      </c>
      <c r="IJ47" t="s">
        <v>280</v>
      </c>
      <c r="IK47" t="s">
        <v>280</v>
      </c>
      <c r="IL47" t="s">
        <v>280</v>
      </c>
      <c r="IM47" t="s">
        <v>273</v>
      </c>
      <c r="IN47" t="s">
        <v>273</v>
      </c>
      <c r="IO47" t="s">
        <v>273</v>
      </c>
      <c r="IP47" t="s">
        <v>273</v>
      </c>
      <c r="IQ47" t="s">
        <v>280</v>
      </c>
      <c r="IR47" t="s">
        <v>280</v>
      </c>
      <c r="IS47" t="s">
        <v>273</v>
      </c>
      <c r="IU47" t="s">
        <v>280</v>
      </c>
      <c r="IW47">
        <v>4</v>
      </c>
      <c r="IX47">
        <v>160</v>
      </c>
      <c r="IY47">
        <v>4</v>
      </c>
      <c r="IZ47">
        <v>0</v>
      </c>
      <c r="JA47">
        <v>0</v>
      </c>
      <c r="JB47">
        <v>0</v>
      </c>
      <c r="JC47">
        <v>3</v>
      </c>
      <c r="JD47">
        <v>75</v>
      </c>
      <c r="JE47">
        <v>1.88</v>
      </c>
      <c r="JF47">
        <v>5.88</v>
      </c>
      <c r="JG47" t="s">
        <v>304</v>
      </c>
      <c r="JH47" s="14">
        <v>31</v>
      </c>
      <c r="JI47">
        <v>5</v>
      </c>
      <c r="JJ47">
        <v>2</v>
      </c>
      <c r="JK47" t="s">
        <v>768</v>
      </c>
      <c r="JL47" t="s">
        <v>302</v>
      </c>
      <c r="JM47" s="2">
        <v>46099</v>
      </c>
    </row>
    <row r="48" spans="1:273" x14ac:dyDescent="0.25">
      <c r="A48" t="s">
        <v>769</v>
      </c>
      <c r="B48" t="s">
        <v>770</v>
      </c>
      <c r="C48" t="s">
        <v>559</v>
      </c>
      <c r="D48" t="s">
        <v>771</v>
      </c>
      <c r="E48">
        <v>69129</v>
      </c>
      <c r="F48" t="s">
        <v>772</v>
      </c>
      <c r="G48" t="s">
        <v>773</v>
      </c>
      <c r="H48" t="s">
        <v>387</v>
      </c>
      <c r="I48">
        <v>861</v>
      </c>
      <c r="J48">
        <v>861</v>
      </c>
      <c r="K48">
        <v>0</v>
      </c>
      <c r="L48">
        <v>0</v>
      </c>
      <c r="M48">
        <v>1935</v>
      </c>
      <c r="N48">
        <v>1987</v>
      </c>
      <c r="O48" t="s">
        <v>280</v>
      </c>
      <c r="Q48" t="s">
        <v>274</v>
      </c>
      <c r="R48" t="s">
        <v>275</v>
      </c>
      <c r="S48" t="s">
        <v>276</v>
      </c>
      <c r="T48" t="s">
        <v>273</v>
      </c>
      <c r="U48" t="s">
        <v>277</v>
      </c>
      <c r="W48">
        <v>1</v>
      </c>
      <c r="X48" t="s">
        <v>273</v>
      </c>
      <c r="Y48" t="s">
        <v>273</v>
      </c>
      <c r="Z48">
        <v>3</v>
      </c>
      <c r="AA48" t="s">
        <v>280</v>
      </c>
      <c r="AC48" t="s">
        <v>273</v>
      </c>
      <c r="AE48" t="s">
        <v>273</v>
      </c>
      <c r="AG48" s="1">
        <v>2613</v>
      </c>
      <c r="AH48" s="1">
        <v>825</v>
      </c>
      <c r="AI48">
        <v>52</v>
      </c>
      <c r="AJ48">
        <v>825</v>
      </c>
      <c r="AK48" s="2">
        <v>45566</v>
      </c>
      <c r="AL48" s="2">
        <v>45930</v>
      </c>
      <c r="AM48" s="10">
        <v>53591</v>
      </c>
      <c r="AO48" s="10"/>
      <c r="AQ48" s="10"/>
      <c r="AS48" s="10"/>
      <c r="AT48" s="10">
        <v>53591</v>
      </c>
      <c r="AU48" s="10">
        <v>695</v>
      </c>
      <c r="AV48" s="10">
        <v>0</v>
      </c>
      <c r="AW48" s="10">
        <v>0</v>
      </c>
      <c r="AX48" s="10">
        <v>0</v>
      </c>
      <c r="AY48" s="10">
        <v>0</v>
      </c>
      <c r="AZ48" s="10">
        <v>695</v>
      </c>
      <c r="BB48" s="10">
        <v>0</v>
      </c>
      <c r="BC48" s="10">
        <v>0</v>
      </c>
      <c r="BD48" s="10">
        <v>0</v>
      </c>
      <c r="BE48" s="10">
        <v>0</v>
      </c>
      <c r="BF48" t="s">
        <v>774</v>
      </c>
      <c r="BG48" s="10">
        <v>775</v>
      </c>
      <c r="BH48" s="10">
        <v>775</v>
      </c>
      <c r="BI48" s="10">
        <v>55061</v>
      </c>
      <c r="BJ48" s="10">
        <v>0</v>
      </c>
      <c r="BK48" s="10">
        <v>0</v>
      </c>
      <c r="BL48" s="10">
        <v>0</v>
      </c>
      <c r="BM48" s="10">
        <v>2095</v>
      </c>
      <c r="BN48" s="10">
        <v>2095</v>
      </c>
      <c r="BO48" t="s">
        <v>280</v>
      </c>
      <c r="BQ48" s="10"/>
      <c r="BR48" s="10"/>
      <c r="BS48">
        <v>5</v>
      </c>
      <c r="BT48" s="10">
        <v>26096</v>
      </c>
      <c r="BU48" s="10">
        <v>1996</v>
      </c>
      <c r="BV48" s="10">
        <v>28092</v>
      </c>
      <c r="BW48" t="s">
        <v>280</v>
      </c>
      <c r="BX48" t="s">
        <v>280</v>
      </c>
      <c r="BY48" t="s">
        <v>280</v>
      </c>
      <c r="BZ48" t="s">
        <v>280</v>
      </c>
      <c r="CA48" t="s">
        <v>280</v>
      </c>
      <c r="CB48" t="s">
        <v>280</v>
      </c>
      <c r="CC48" t="s">
        <v>280</v>
      </c>
      <c r="CD48" t="s">
        <v>273</v>
      </c>
      <c r="CE48" t="s">
        <v>280</v>
      </c>
      <c r="CF48" t="s">
        <v>273</v>
      </c>
      <c r="CH48" s="10">
        <v>3276</v>
      </c>
      <c r="CI48" s="10">
        <v>500</v>
      </c>
      <c r="CJ48" s="10">
        <v>0</v>
      </c>
      <c r="CK48" s="10">
        <v>3776</v>
      </c>
      <c r="CL48" s="10">
        <v>2518</v>
      </c>
      <c r="CM48" s="10">
        <v>835</v>
      </c>
      <c r="CN48" s="10">
        <v>1030</v>
      </c>
      <c r="CO48" s="10">
        <v>0</v>
      </c>
      <c r="CP48" s="10">
        <v>17388</v>
      </c>
      <c r="CQ48" s="10">
        <v>21771</v>
      </c>
      <c r="CR48" s="10">
        <v>53639</v>
      </c>
      <c r="CS48" s="10">
        <v>3428</v>
      </c>
      <c r="CT48" s="1">
        <v>8354</v>
      </c>
      <c r="CU48">
        <v>724</v>
      </c>
      <c r="CV48">
        <v>98</v>
      </c>
      <c r="CW48" s="1">
        <v>8980</v>
      </c>
      <c r="CX48">
        <v>89</v>
      </c>
      <c r="CY48">
        <v>314</v>
      </c>
      <c r="CZ48">
        <v>0</v>
      </c>
      <c r="DA48">
        <v>403</v>
      </c>
      <c r="DB48">
        <v>129</v>
      </c>
      <c r="DC48">
        <v>81</v>
      </c>
      <c r="DD48">
        <v>0</v>
      </c>
      <c r="DE48">
        <v>210</v>
      </c>
      <c r="DF48">
        <v>8</v>
      </c>
      <c r="DG48">
        <v>7</v>
      </c>
      <c r="DH48">
        <v>1</v>
      </c>
      <c r="DI48">
        <v>14</v>
      </c>
      <c r="DJ48" t="s">
        <v>682</v>
      </c>
      <c r="DK48">
        <v>34</v>
      </c>
      <c r="DL48">
        <v>0</v>
      </c>
      <c r="DM48">
        <v>0</v>
      </c>
      <c r="DN48">
        <v>34</v>
      </c>
      <c r="DO48" s="1">
        <v>8606</v>
      </c>
      <c r="DP48" s="1">
        <v>1119</v>
      </c>
      <c r="DQ48">
        <v>98</v>
      </c>
      <c r="DR48" s="1">
        <v>9627</v>
      </c>
      <c r="DS48" t="s">
        <v>775</v>
      </c>
      <c r="DT48">
        <v>0</v>
      </c>
      <c r="DU48" t="s">
        <v>280</v>
      </c>
      <c r="DV48" t="s">
        <v>273</v>
      </c>
      <c r="DW48" t="s">
        <v>280</v>
      </c>
      <c r="DX48" t="s">
        <v>280</v>
      </c>
      <c r="DY48" t="s">
        <v>280</v>
      </c>
      <c r="DZ48" t="s">
        <v>273</v>
      </c>
      <c r="EA48" t="s">
        <v>280</v>
      </c>
      <c r="EB48" t="s">
        <v>273</v>
      </c>
      <c r="EC48" t="s">
        <v>280</v>
      </c>
      <c r="ED48" t="s">
        <v>280</v>
      </c>
      <c r="EE48" t="s">
        <v>280</v>
      </c>
      <c r="EF48" t="s">
        <v>280</v>
      </c>
      <c r="EG48">
        <v>365</v>
      </c>
      <c r="EH48" s="1">
        <v>3021</v>
      </c>
      <c r="EI48" t="s">
        <v>281</v>
      </c>
      <c r="EJ48">
        <v>75</v>
      </c>
      <c r="EK48" t="s">
        <v>285</v>
      </c>
      <c r="EL48">
        <v>75</v>
      </c>
      <c r="EM48" t="s">
        <v>281</v>
      </c>
      <c r="EN48" s="1">
        <v>1176</v>
      </c>
      <c r="EO48" s="1">
        <v>1066</v>
      </c>
      <c r="EP48">
        <v>4</v>
      </c>
      <c r="EQ48" s="1">
        <v>2246</v>
      </c>
      <c r="ER48">
        <v>808</v>
      </c>
      <c r="ES48">
        <v>69</v>
      </c>
      <c r="ET48">
        <v>877</v>
      </c>
      <c r="EU48">
        <v>247</v>
      </c>
      <c r="EV48">
        <v>10</v>
      </c>
      <c r="EW48">
        <v>257</v>
      </c>
      <c r="EX48">
        <v>736</v>
      </c>
      <c r="EY48">
        <v>169</v>
      </c>
      <c r="EZ48">
        <v>905</v>
      </c>
      <c r="FA48">
        <v>0</v>
      </c>
      <c r="FB48">
        <v>0</v>
      </c>
      <c r="FC48">
        <v>0</v>
      </c>
      <c r="FD48" s="1">
        <v>2039</v>
      </c>
      <c r="FE48" s="1">
        <v>2967</v>
      </c>
      <c r="FF48" s="1">
        <v>1314</v>
      </c>
      <c r="FG48" s="1">
        <v>4285</v>
      </c>
      <c r="FH48">
        <v>0</v>
      </c>
      <c r="FI48">
        <v>55</v>
      </c>
      <c r="FJ48" t="s">
        <v>280</v>
      </c>
      <c r="FK48" t="s">
        <v>362</v>
      </c>
      <c r="FV48" t="s">
        <v>280</v>
      </c>
      <c r="FW48" t="s">
        <v>280</v>
      </c>
      <c r="FX48" t="s">
        <v>273</v>
      </c>
      <c r="FY48" t="s">
        <v>280</v>
      </c>
      <c r="FZ48" t="s">
        <v>280</v>
      </c>
      <c r="GA48" t="s">
        <v>280</v>
      </c>
      <c r="GB48">
        <v>5</v>
      </c>
      <c r="GC48" s="12"/>
      <c r="GE48">
        <v>40</v>
      </c>
      <c r="GF48">
        <v>27</v>
      </c>
      <c r="GG48">
        <v>67</v>
      </c>
      <c r="GH48">
        <v>1</v>
      </c>
      <c r="GI48">
        <v>13</v>
      </c>
      <c r="GJ48">
        <v>3</v>
      </c>
      <c r="GK48">
        <v>84</v>
      </c>
      <c r="GL48">
        <v>51</v>
      </c>
      <c r="GM48">
        <v>33</v>
      </c>
      <c r="GN48">
        <v>0</v>
      </c>
      <c r="GO48">
        <v>84</v>
      </c>
      <c r="GP48">
        <v>843</v>
      </c>
      <c r="GQ48">
        <v>451</v>
      </c>
      <c r="GR48" s="1">
        <v>1294</v>
      </c>
      <c r="GS48">
        <v>12</v>
      </c>
      <c r="GT48">
        <v>71</v>
      </c>
      <c r="GU48">
        <v>58</v>
      </c>
      <c r="GV48" s="1">
        <v>1435</v>
      </c>
      <c r="GW48">
        <v>622</v>
      </c>
      <c r="GX48">
        <v>813</v>
      </c>
      <c r="GY48">
        <v>0</v>
      </c>
      <c r="GZ48" s="1">
        <v>1435</v>
      </c>
      <c r="HA48">
        <v>0</v>
      </c>
      <c r="HB48">
        <v>0</v>
      </c>
      <c r="HC48">
        <v>10</v>
      </c>
      <c r="HE48">
        <v>0</v>
      </c>
      <c r="HF48">
        <v>0</v>
      </c>
      <c r="HG48">
        <v>0</v>
      </c>
      <c r="HH48">
        <v>0</v>
      </c>
      <c r="HI48" t="s">
        <v>273</v>
      </c>
      <c r="HJ48">
        <v>31</v>
      </c>
      <c r="HK48" t="s">
        <v>280</v>
      </c>
      <c r="HM48" t="s">
        <v>280</v>
      </c>
      <c r="HO48" t="s">
        <v>431</v>
      </c>
      <c r="HP48" t="s">
        <v>273</v>
      </c>
      <c r="HQ48">
        <v>2</v>
      </c>
      <c r="HR48" t="s">
        <v>776</v>
      </c>
      <c r="HS48" t="s">
        <v>654</v>
      </c>
      <c r="HT48" t="s">
        <v>299</v>
      </c>
      <c r="HU48" t="s">
        <v>273</v>
      </c>
      <c r="HV48">
        <v>71</v>
      </c>
      <c r="HW48" t="s">
        <v>281</v>
      </c>
      <c r="HX48" t="s">
        <v>286</v>
      </c>
      <c r="HZ48">
        <v>215</v>
      </c>
      <c r="IA48">
        <v>183</v>
      </c>
      <c r="IB48" t="s">
        <v>280</v>
      </c>
      <c r="IC48" t="s">
        <v>280</v>
      </c>
      <c r="ID48" t="s">
        <v>280</v>
      </c>
      <c r="IE48" t="s">
        <v>280</v>
      </c>
      <c r="IF48" t="s">
        <v>280</v>
      </c>
      <c r="IG48" t="s">
        <v>280</v>
      </c>
      <c r="IH48" t="s">
        <v>273</v>
      </c>
      <c r="II48" t="s">
        <v>273</v>
      </c>
      <c r="IJ48" t="s">
        <v>280</v>
      </c>
      <c r="IK48" t="s">
        <v>273</v>
      </c>
      <c r="IL48" t="s">
        <v>280</v>
      </c>
      <c r="IM48" t="s">
        <v>280</v>
      </c>
      <c r="IN48" t="s">
        <v>280</v>
      </c>
      <c r="IO48" t="s">
        <v>280</v>
      </c>
      <c r="IP48" t="s">
        <v>280</v>
      </c>
      <c r="IQ48" t="s">
        <v>280</v>
      </c>
      <c r="IR48" t="s">
        <v>280</v>
      </c>
      <c r="IS48" t="s">
        <v>280</v>
      </c>
      <c r="IU48" t="s">
        <v>280</v>
      </c>
      <c r="IV48">
        <v>0</v>
      </c>
      <c r="IW48">
        <v>2</v>
      </c>
      <c r="IX48">
        <v>28.5</v>
      </c>
      <c r="IY48">
        <v>0.71</v>
      </c>
      <c r="IZ48">
        <v>0</v>
      </c>
      <c r="JA48">
        <v>0</v>
      </c>
      <c r="JB48">
        <v>0</v>
      </c>
      <c r="JC48">
        <v>0</v>
      </c>
      <c r="JD48">
        <v>0</v>
      </c>
      <c r="JE48">
        <v>0</v>
      </c>
      <c r="JF48">
        <v>0.71</v>
      </c>
      <c r="JG48" t="s">
        <v>302</v>
      </c>
      <c r="JH48" s="14">
        <v>17.97</v>
      </c>
      <c r="JI48">
        <v>5</v>
      </c>
      <c r="JJ48">
        <v>1</v>
      </c>
      <c r="JK48" t="s">
        <v>777</v>
      </c>
      <c r="JL48" t="s">
        <v>304</v>
      </c>
      <c r="JM48" s="2">
        <v>46085</v>
      </c>
    </row>
    <row r="49" spans="1:273" x14ac:dyDescent="0.25">
      <c r="A49" t="s">
        <v>778</v>
      </c>
      <c r="B49" t="s">
        <v>779</v>
      </c>
      <c r="C49" t="s">
        <v>780</v>
      </c>
      <c r="D49" t="s">
        <v>781</v>
      </c>
      <c r="E49">
        <v>68628</v>
      </c>
      <c r="F49" t="s">
        <v>733</v>
      </c>
      <c r="G49" t="s">
        <v>782</v>
      </c>
      <c r="H49" t="s">
        <v>400</v>
      </c>
      <c r="I49">
        <v>342</v>
      </c>
      <c r="J49">
        <v>342</v>
      </c>
      <c r="K49">
        <v>0</v>
      </c>
      <c r="L49">
        <v>0</v>
      </c>
      <c r="M49">
        <v>1918</v>
      </c>
      <c r="N49">
        <v>2025</v>
      </c>
      <c r="O49" t="s">
        <v>280</v>
      </c>
      <c r="P49" t="s">
        <v>2810</v>
      </c>
      <c r="Q49" t="s">
        <v>274</v>
      </c>
      <c r="R49" t="s">
        <v>275</v>
      </c>
      <c r="S49" t="s">
        <v>276</v>
      </c>
      <c r="T49" t="s">
        <v>273</v>
      </c>
      <c r="U49" t="s">
        <v>277</v>
      </c>
      <c r="W49">
        <v>1</v>
      </c>
      <c r="X49" t="s">
        <v>280</v>
      </c>
      <c r="Y49" t="s">
        <v>273</v>
      </c>
      <c r="Z49">
        <v>4</v>
      </c>
      <c r="AA49" t="s">
        <v>280</v>
      </c>
      <c r="AC49" t="s">
        <v>273</v>
      </c>
      <c r="AE49" t="s">
        <v>273</v>
      </c>
      <c r="AG49" s="1">
        <v>3744</v>
      </c>
      <c r="AH49" s="1">
        <v>1093</v>
      </c>
      <c r="AI49">
        <v>52</v>
      </c>
      <c r="AJ49" s="1">
        <v>1093</v>
      </c>
      <c r="AK49" s="2">
        <v>45566</v>
      </c>
      <c r="AL49" s="2">
        <v>45930</v>
      </c>
      <c r="AM49" s="10">
        <v>37100</v>
      </c>
      <c r="AO49" s="10"/>
      <c r="AQ49" s="10"/>
      <c r="AS49" s="10"/>
      <c r="AT49" s="10">
        <v>37100</v>
      </c>
      <c r="AU49" s="10">
        <v>200</v>
      </c>
      <c r="AV49" s="10">
        <v>0</v>
      </c>
      <c r="AW49" s="10">
        <v>0</v>
      </c>
      <c r="AX49" s="10">
        <v>0</v>
      </c>
      <c r="AY49" s="10">
        <v>0</v>
      </c>
      <c r="AZ49" s="10">
        <v>200</v>
      </c>
      <c r="BB49" s="10">
        <v>0</v>
      </c>
      <c r="BC49" s="10">
        <v>0</v>
      </c>
      <c r="BD49" s="10">
        <v>0</v>
      </c>
      <c r="BE49" s="10">
        <v>0</v>
      </c>
      <c r="BF49" t="s">
        <v>278</v>
      </c>
      <c r="BG49" s="10">
        <v>0</v>
      </c>
      <c r="BH49" s="10">
        <v>0</v>
      </c>
      <c r="BI49" s="10">
        <v>37300</v>
      </c>
      <c r="BJ49" s="10">
        <v>0</v>
      </c>
      <c r="BK49" s="10">
        <v>0</v>
      </c>
      <c r="BL49" s="10">
        <v>0</v>
      </c>
      <c r="BM49" s="10">
        <v>13500</v>
      </c>
      <c r="BN49" s="10">
        <v>13500</v>
      </c>
      <c r="BO49" t="s">
        <v>280</v>
      </c>
      <c r="BQ49" s="10"/>
      <c r="BR49" s="10"/>
      <c r="BS49">
        <v>0</v>
      </c>
      <c r="BT49" s="10">
        <v>13860</v>
      </c>
      <c r="BU49" s="10">
        <v>1406</v>
      </c>
      <c r="BV49" s="10">
        <v>15266</v>
      </c>
      <c r="BW49" t="s">
        <v>280</v>
      </c>
      <c r="BX49" t="s">
        <v>280</v>
      </c>
      <c r="BY49" t="s">
        <v>280</v>
      </c>
      <c r="BZ49" t="s">
        <v>273</v>
      </c>
      <c r="CA49" t="s">
        <v>273</v>
      </c>
      <c r="CB49" t="s">
        <v>280</v>
      </c>
      <c r="CC49" t="s">
        <v>280</v>
      </c>
      <c r="CD49" t="s">
        <v>273</v>
      </c>
      <c r="CE49" t="s">
        <v>280</v>
      </c>
      <c r="CF49" t="s">
        <v>280</v>
      </c>
      <c r="CH49" s="10">
        <v>2389</v>
      </c>
      <c r="CI49" s="10">
        <v>0</v>
      </c>
      <c r="CJ49" s="10">
        <v>0</v>
      </c>
      <c r="CK49" s="10">
        <v>2389</v>
      </c>
      <c r="CL49" s="10">
        <v>0</v>
      </c>
      <c r="CM49" s="10">
        <v>0</v>
      </c>
      <c r="CN49" s="10">
        <v>0</v>
      </c>
      <c r="CO49" s="10">
        <v>0</v>
      </c>
      <c r="CP49" s="10">
        <v>5984</v>
      </c>
      <c r="CQ49" s="10">
        <v>5984</v>
      </c>
      <c r="CR49" s="10">
        <v>23639</v>
      </c>
      <c r="CS49" s="10">
        <v>9018</v>
      </c>
      <c r="CT49" s="1">
        <v>7214</v>
      </c>
      <c r="CU49">
        <v>75</v>
      </c>
      <c r="CV49">
        <v>50</v>
      </c>
      <c r="CW49" s="1">
        <v>7239</v>
      </c>
      <c r="CX49">
        <v>19</v>
      </c>
      <c r="CY49">
        <v>0</v>
      </c>
      <c r="CZ49">
        <v>3</v>
      </c>
      <c r="DA49">
        <v>16</v>
      </c>
      <c r="DB49">
        <v>579</v>
      </c>
      <c r="DC49">
        <v>4</v>
      </c>
      <c r="DD49">
        <v>4</v>
      </c>
      <c r="DE49">
        <v>579</v>
      </c>
      <c r="DF49">
        <v>16</v>
      </c>
      <c r="DG49">
        <v>0</v>
      </c>
      <c r="DH49">
        <v>0</v>
      </c>
      <c r="DI49">
        <v>16</v>
      </c>
      <c r="DJ49" t="s">
        <v>682</v>
      </c>
      <c r="DK49">
        <v>17</v>
      </c>
      <c r="DL49">
        <v>0</v>
      </c>
      <c r="DM49">
        <v>0</v>
      </c>
      <c r="DN49">
        <v>17</v>
      </c>
      <c r="DO49" s="1">
        <v>7829</v>
      </c>
      <c r="DP49">
        <v>79</v>
      </c>
      <c r="DQ49">
        <v>57</v>
      </c>
      <c r="DR49" s="1">
        <v>7851</v>
      </c>
      <c r="DS49" t="s">
        <v>783</v>
      </c>
      <c r="DT49">
        <v>168</v>
      </c>
      <c r="DU49" t="s">
        <v>280</v>
      </c>
      <c r="DV49" t="s">
        <v>280</v>
      </c>
      <c r="DW49" t="s">
        <v>280</v>
      </c>
      <c r="DX49" t="s">
        <v>280</v>
      </c>
      <c r="DY49" t="s">
        <v>280</v>
      </c>
      <c r="DZ49" t="s">
        <v>280</v>
      </c>
      <c r="EA49" t="s">
        <v>280</v>
      </c>
      <c r="EB49" t="s">
        <v>280</v>
      </c>
      <c r="EC49" t="s">
        <v>280</v>
      </c>
      <c r="ED49" t="s">
        <v>280</v>
      </c>
      <c r="EE49" t="s">
        <v>280</v>
      </c>
      <c r="EF49" t="s">
        <v>280</v>
      </c>
      <c r="EG49">
        <v>330</v>
      </c>
      <c r="EH49" s="1">
        <v>1052</v>
      </c>
      <c r="EI49" t="s">
        <v>285</v>
      </c>
      <c r="EJ49">
        <v>257</v>
      </c>
      <c r="EK49" t="s">
        <v>285</v>
      </c>
      <c r="EL49">
        <v>771</v>
      </c>
      <c r="EM49" t="s">
        <v>285</v>
      </c>
      <c r="EN49">
        <v>153</v>
      </c>
      <c r="EO49">
        <v>295</v>
      </c>
      <c r="EP49">
        <v>191</v>
      </c>
      <c r="EQ49">
        <v>639</v>
      </c>
      <c r="ER49">
        <v>0</v>
      </c>
      <c r="ES49">
        <v>0</v>
      </c>
      <c r="ET49">
        <v>0</v>
      </c>
      <c r="EU49">
        <v>0</v>
      </c>
      <c r="EV49">
        <v>0</v>
      </c>
      <c r="EW49">
        <v>0</v>
      </c>
      <c r="EX49">
        <v>0</v>
      </c>
      <c r="EY49">
        <v>0</v>
      </c>
      <c r="EZ49">
        <v>0</v>
      </c>
      <c r="FA49">
        <v>0</v>
      </c>
      <c r="FB49">
        <v>0</v>
      </c>
      <c r="FC49">
        <v>0</v>
      </c>
      <c r="FD49">
        <v>0</v>
      </c>
      <c r="FE49">
        <v>153</v>
      </c>
      <c r="FF49">
        <v>295</v>
      </c>
      <c r="FG49">
        <v>639</v>
      </c>
      <c r="FH49">
        <v>0</v>
      </c>
      <c r="FI49">
        <v>4</v>
      </c>
      <c r="FJ49" t="s">
        <v>273</v>
      </c>
      <c r="FK49" t="s">
        <v>362</v>
      </c>
      <c r="FV49" t="s">
        <v>280</v>
      </c>
      <c r="FW49" t="s">
        <v>280</v>
      </c>
      <c r="FX49" t="s">
        <v>273</v>
      </c>
      <c r="FY49" t="s">
        <v>280</v>
      </c>
      <c r="FZ49" t="s">
        <v>280</v>
      </c>
      <c r="GA49" t="s">
        <v>280</v>
      </c>
      <c r="GB49">
        <v>3</v>
      </c>
      <c r="GC49" s="12" t="s">
        <v>280</v>
      </c>
      <c r="GE49">
        <v>18</v>
      </c>
      <c r="GF49">
        <v>20</v>
      </c>
      <c r="GG49">
        <v>38</v>
      </c>
      <c r="GH49">
        <v>3</v>
      </c>
      <c r="GI49">
        <v>0</v>
      </c>
      <c r="GJ49">
        <v>1</v>
      </c>
      <c r="GK49">
        <v>42</v>
      </c>
      <c r="GL49">
        <v>42</v>
      </c>
      <c r="GM49">
        <v>0</v>
      </c>
      <c r="GN49">
        <v>0</v>
      </c>
      <c r="GO49">
        <v>42</v>
      </c>
      <c r="GP49">
        <v>360</v>
      </c>
      <c r="GQ49">
        <v>560</v>
      </c>
      <c r="GR49">
        <v>920</v>
      </c>
      <c r="GS49">
        <v>18</v>
      </c>
      <c r="GT49">
        <v>0</v>
      </c>
      <c r="GU49">
        <v>103</v>
      </c>
      <c r="GV49" s="1">
        <v>1041</v>
      </c>
      <c r="GW49" s="1">
        <v>1041</v>
      </c>
      <c r="GX49">
        <v>0</v>
      </c>
      <c r="GY49">
        <v>0</v>
      </c>
      <c r="GZ49" s="1">
        <v>1041</v>
      </c>
      <c r="HA49">
        <v>0</v>
      </c>
      <c r="HB49">
        <v>0</v>
      </c>
      <c r="HC49">
        <v>57</v>
      </c>
      <c r="HD49">
        <v>0</v>
      </c>
      <c r="HE49">
        <v>0</v>
      </c>
      <c r="HF49">
        <v>0</v>
      </c>
      <c r="HG49">
        <v>23</v>
      </c>
      <c r="HH49">
        <v>0</v>
      </c>
      <c r="HI49" t="s">
        <v>273</v>
      </c>
      <c r="HJ49">
        <v>51</v>
      </c>
      <c r="HK49" t="s">
        <v>280</v>
      </c>
      <c r="HM49" t="s">
        <v>280</v>
      </c>
      <c r="HO49" t="s">
        <v>312</v>
      </c>
      <c r="HP49" t="s">
        <v>273</v>
      </c>
      <c r="HQ49">
        <v>25</v>
      </c>
      <c r="HR49" t="s">
        <v>784</v>
      </c>
      <c r="HS49" t="s">
        <v>785</v>
      </c>
      <c r="HT49" t="s">
        <v>299</v>
      </c>
      <c r="HU49" t="s">
        <v>273</v>
      </c>
      <c r="HV49" t="s">
        <v>278</v>
      </c>
      <c r="HX49" t="s">
        <v>393</v>
      </c>
      <c r="HZ49">
        <v>67</v>
      </c>
      <c r="IA49">
        <v>78</v>
      </c>
      <c r="IB49" t="s">
        <v>280</v>
      </c>
      <c r="IC49" t="s">
        <v>280</v>
      </c>
      <c r="ID49" t="s">
        <v>280</v>
      </c>
      <c r="IE49" t="s">
        <v>280</v>
      </c>
      <c r="IF49" t="s">
        <v>273</v>
      </c>
      <c r="IG49" t="s">
        <v>280</v>
      </c>
      <c r="IH49" t="s">
        <v>280</v>
      </c>
      <c r="II49" t="s">
        <v>273</v>
      </c>
      <c r="IJ49" t="s">
        <v>273</v>
      </c>
      <c r="IK49" t="s">
        <v>273</v>
      </c>
      <c r="IL49" t="s">
        <v>280</v>
      </c>
      <c r="IM49" t="s">
        <v>280</v>
      </c>
      <c r="IN49" t="s">
        <v>273</v>
      </c>
      <c r="IO49" t="s">
        <v>280</v>
      </c>
      <c r="IP49" t="s">
        <v>280</v>
      </c>
      <c r="IQ49" t="s">
        <v>280</v>
      </c>
      <c r="IR49" t="s">
        <v>280</v>
      </c>
      <c r="IS49" t="s">
        <v>280</v>
      </c>
      <c r="IU49" t="s">
        <v>280</v>
      </c>
      <c r="IV49">
        <v>0</v>
      </c>
      <c r="IW49">
        <v>2</v>
      </c>
      <c r="IX49">
        <v>21</v>
      </c>
      <c r="IY49">
        <v>0.53</v>
      </c>
      <c r="IZ49">
        <v>0</v>
      </c>
      <c r="JA49">
        <v>0</v>
      </c>
      <c r="JB49">
        <v>0</v>
      </c>
      <c r="JC49">
        <v>0</v>
      </c>
      <c r="JD49">
        <v>0</v>
      </c>
      <c r="JE49">
        <v>0</v>
      </c>
      <c r="JF49">
        <v>0.53</v>
      </c>
      <c r="JG49" t="s">
        <v>302</v>
      </c>
      <c r="JH49" s="14">
        <v>11</v>
      </c>
      <c r="JI49">
        <v>0</v>
      </c>
      <c r="JJ49">
        <v>0</v>
      </c>
      <c r="JK49" t="s">
        <v>786</v>
      </c>
      <c r="JL49" t="s">
        <v>302</v>
      </c>
      <c r="JM49" s="2">
        <v>46069</v>
      </c>
    </row>
    <row r="50" spans="1:273" x14ac:dyDescent="0.25">
      <c r="A50" t="s">
        <v>787</v>
      </c>
      <c r="B50" t="s">
        <v>788</v>
      </c>
      <c r="C50" t="s">
        <v>789</v>
      </c>
      <c r="D50" t="s">
        <v>790</v>
      </c>
      <c r="E50">
        <v>68629</v>
      </c>
      <c r="F50" t="s">
        <v>791</v>
      </c>
      <c r="G50" t="s">
        <v>792</v>
      </c>
      <c r="H50" t="s">
        <v>310</v>
      </c>
      <c r="I50">
        <v>638</v>
      </c>
      <c r="J50">
        <v>638</v>
      </c>
      <c r="K50">
        <v>0</v>
      </c>
      <c r="L50">
        <v>0</v>
      </c>
      <c r="M50">
        <v>1991</v>
      </c>
      <c r="N50">
        <v>1991</v>
      </c>
      <c r="O50" t="s">
        <v>273</v>
      </c>
      <c r="P50">
        <v>2026</v>
      </c>
      <c r="Q50" t="s">
        <v>274</v>
      </c>
      <c r="R50" t="s">
        <v>275</v>
      </c>
      <c r="S50" t="s">
        <v>276</v>
      </c>
      <c r="T50" t="s">
        <v>273</v>
      </c>
      <c r="U50" t="s">
        <v>277</v>
      </c>
      <c r="W50">
        <v>1</v>
      </c>
      <c r="X50" t="s">
        <v>273</v>
      </c>
      <c r="Y50" t="s">
        <v>273</v>
      </c>
      <c r="Z50">
        <v>41</v>
      </c>
      <c r="AA50" t="s">
        <v>280</v>
      </c>
      <c r="AC50" t="s">
        <v>273</v>
      </c>
      <c r="AE50" t="s">
        <v>273</v>
      </c>
      <c r="AG50" s="1">
        <v>3000</v>
      </c>
      <c r="AH50" s="1">
        <v>1456</v>
      </c>
      <c r="AI50">
        <v>52</v>
      </c>
      <c r="AJ50" s="1">
        <v>1456</v>
      </c>
      <c r="AK50" s="2">
        <v>45566</v>
      </c>
      <c r="AL50" s="2">
        <v>45930</v>
      </c>
      <c r="AM50" s="10">
        <v>50263</v>
      </c>
      <c r="AO50" s="10"/>
      <c r="AP50" t="s">
        <v>793</v>
      </c>
      <c r="AQ50" s="10">
        <v>5000</v>
      </c>
      <c r="AS50" s="10"/>
      <c r="AT50" s="10">
        <v>55263</v>
      </c>
      <c r="AU50" s="10">
        <v>1110</v>
      </c>
      <c r="AV50" s="10">
        <v>0</v>
      </c>
      <c r="AW50" s="10">
        <v>0</v>
      </c>
      <c r="AX50" s="10">
        <v>0</v>
      </c>
      <c r="AY50" s="10">
        <v>1000</v>
      </c>
      <c r="AZ50" s="10">
        <v>2110</v>
      </c>
      <c r="BB50" s="10">
        <v>0</v>
      </c>
      <c r="BC50" s="10">
        <v>0</v>
      </c>
      <c r="BD50" s="10">
        <v>0</v>
      </c>
      <c r="BE50" s="10">
        <v>0</v>
      </c>
      <c r="BF50" t="s">
        <v>794</v>
      </c>
      <c r="BG50" s="10">
        <v>1173</v>
      </c>
      <c r="BH50" s="10">
        <v>1173</v>
      </c>
      <c r="BI50" s="10">
        <v>58546</v>
      </c>
      <c r="BJ50" s="10">
        <v>0</v>
      </c>
      <c r="BK50" s="10">
        <v>0</v>
      </c>
      <c r="BL50" s="10">
        <v>0</v>
      </c>
      <c r="BM50" s="10">
        <v>0</v>
      </c>
      <c r="BN50" s="10">
        <v>0</v>
      </c>
      <c r="BO50" t="s">
        <v>273</v>
      </c>
      <c r="BP50" t="s">
        <v>795</v>
      </c>
      <c r="BQ50" s="10">
        <v>0</v>
      </c>
      <c r="BR50" s="10">
        <v>25</v>
      </c>
      <c r="BS50">
        <v>1</v>
      </c>
      <c r="BT50" s="10">
        <v>30528</v>
      </c>
      <c r="BU50" s="10">
        <v>2335</v>
      </c>
      <c r="BV50" s="10">
        <v>32863</v>
      </c>
      <c r="BW50" t="s">
        <v>280</v>
      </c>
      <c r="BX50" t="s">
        <v>280</v>
      </c>
      <c r="BY50" t="s">
        <v>273</v>
      </c>
      <c r="BZ50" t="s">
        <v>280</v>
      </c>
      <c r="CA50" t="s">
        <v>280</v>
      </c>
      <c r="CB50" t="s">
        <v>280</v>
      </c>
      <c r="CC50" t="s">
        <v>280</v>
      </c>
      <c r="CD50" t="s">
        <v>273</v>
      </c>
      <c r="CE50" t="s">
        <v>273</v>
      </c>
      <c r="CF50" t="s">
        <v>273</v>
      </c>
      <c r="CG50" t="s">
        <v>796</v>
      </c>
      <c r="CH50" s="10">
        <v>1975</v>
      </c>
      <c r="CI50" s="10">
        <v>500</v>
      </c>
      <c r="CJ50" s="10">
        <v>85</v>
      </c>
      <c r="CK50" s="10">
        <v>2560</v>
      </c>
      <c r="CL50" s="10">
        <v>1886</v>
      </c>
      <c r="CM50" s="10">
        <v>800</v>
      </c>
      <c r="CN50" s="10">
        <v>494</v>
      </c>
      <c r="CO50" s="10">
        <v>239</v>
      </c>
      <c r="CP50" s="10">
        <v>16505</v>
      </c>
      <c r="CQ50" s="10">
        <v>19924</v>
      </c>
      <c r="CR50" s="10">
        <v>55347</v>
      </c>
      <c r="CS50" s="10">
        <v>0</v>
      </c>
      <c r="CT50" s="1">
        <v>9951</v>
      </c>
      <c r="CU50">
        <v>144</v>
      </c>
      <c r="CV50">
        <v>106</v>
      </c>
      <c r="CW50" s="1">
        <v>9989</v>
      </c>
      <c r="CX50">
        <v>46</v>
      </c>
      <c r="CY50">
        <v>0</v>
      </c>
      <c r="CZ50">
        <v>0</v>
      </c>
      <c r="DA50">
        <v>46</v>
      </c>
      <c r="DB50">
        <v>902</v>
      </c>
      <c r="DC50">
        <v>5</v>
      </c>
      <c r="DD50">
        <v>0</v>
      </c>
      <c r="DE50">
        <v>907</v>
      </c>
      <c r="DF50">
        <v>5</v>
      </c>
      <c r="DG50">
        <v>0</v>
      </c>
      <c r="DH50">
        <v>0</v>
      </c>
      <c r="DI50">
        <v>5</v>
      </c>
      <c r="DJ50" t="s">
        <v>682</v>
      </c>
      <c r="DK50">
        <v>42</v>
      </c>
      <c r="DL50">
        <v>0</v>
      </c>
      <c r="DM50">
        <v>0</v>
      </c>
      <c r="DN50">
        <v>42</v>
      </c>
      <c r="DO50" s="1">
        <v>10941</v>
      </c>
      <c r="DP50">
        <v>149</v>
      </c>
      <c r="DQ50">
        <v>106</v>
      </c>
      <c r="DR50" s="1">
        <v>10984</v>
      </c>
      <c r="DS50" t="s">
        <v>297</v>
      </c>
      <c r="DT50">
        <v>0</v>
      </c>
      <c r="DU50" t="s">
        <v>280</v>
      </c>
      <c r="DV50" t="s">
        <v>273</v>
      </c>
      <c r="DW50" t="s">
        <v>280</v>
      </c>
      <c r="DX50" t="s">
        <v>280</v>
      </c>
      <c r="DY50" t="s">
        <v>280</v>
      </c>
      <c r="DZ50" t="s">
        <v>273</v>
      </c>
      <c r="EA50" t="s">
        <v>280</v>
      </c>
      <c r="EB50" t="s">
        <v>273</v>
      </c>
      <c r="EC50" t="s">
        <v>280</v>
      </c>
      <c r="ED50" t="s">
        <v>280</v>
      </c>
      <c r="EE50" t="s">
        <v>280</v>
      </c>
      <c r="EF50" t="s">
        <v>280</v>
      </c>
      <c r="EG50">
        <v>399</v>
      </c>
      <c r="EH50" s="1">
        <v>3496</v>
      </c>
      <c r="EI50" t="s">
        <v>285</v>
      </c>
      <c r="EJ50">
        <v>500</v>
      </c>
      <c r="EK50" t="s">
        <v>285</v>
      </c>
      <c r="EL50" s="1">
        <v>1558</v>
      </c>
      <c r="EM50" t="s">
        <v>285</v>
      </c>
      <c r="EN50">
        <v>604</v>
      </c>
      <c r="EO50">
        <v>996</v>
      </c>
      <c r="EP50">
        <v>11</v>
      </c>
      <c r="EQ50" s="1">
        <v>1611</v>
      </c>
      <c r="ER50">
        <v>323</v>
      </c>
      <c r="ES50">
        <v>27</v>
      </c>
      <c r="ET50">
        <v>350</v>
      </c>
      <c r="EU50">
        <v>60</v>
      </c>
      <c r="EV50">
        <v>0</v>
      </c>
      <c r="EW50">
        <v>60</v>
      </c>
      <c r="EX50">
        <v>469</v>
      </c>
      <c r="EY50">
        <v>26</v>
      </c>
      <c r="EZ50">
        <v>495</v>
      </c>
      <c r="FA50">
        <v>0</v>
      </c>
      <c r="FB50">
        <v>0</v>
      </c>
      <c r="FC50">
        <v>0</v>
      </c>
      <c r="FD50">
        <v>905</v>
      </c>
      <c r="FE50" s="1">
        <v>1456</v>
      </c>
      <c r="FF50" s="1">
        <v>1049</v>
      </c>
      <c r="FG50" s="1">
        <v>2516</v>
      </c>
      <c r="FH50">
        <v>0</v>
      </c>
      <c r="FI50">
        <v>40</v>
      </c>
      <c r="FJ50" t="s">
        <v>280</v>
      </c>
      <c r="FK50" t="s">
        <v>362</v>
      </c>
      <c r="FV50" t="s">
        <v>280</v>
      </c>
      <c r="FW50" t="s">
        <v>280</v>
      </c>
      <c r="FX50" t="s">
        <v>273</v>
      </c>
      <c r="FY50" t="s">
        <v>280</v>
      </c>
      <c r="FZ50" t="s">
        <v>280</v>
      </c>
      <c r="GA50" t="s">
        <v>280</v>
      </c>
      <c r="GB50">
        <v>3</v>
      </c>
      <c r="GC50" s="12"/>
      <c r="GE50">
        <v>9</v>
      </c>
      <c r="GF50">
        <v>7</v>
      </c>
      <c r="GG50">
        <v>16</v>
      </c>
      <c r="GH50">
        <v>0</v>
      </c>
      <c r="GI50">
        <v>12</v>
      </c>
      <c r="GJ50">
        <v>6</v>
      </c>
      <c r="GK50">
        <v>34</v>
      </c>
      <c r="GL50">
        <v>33</v>
      </c>
      <c r="GM50">
        <v>1</v>
      </c>
      <c r="GN50">
        <v>0</v>
      </c>
      <c r="GO50">
        <v>34</v>
      </c>
      <c r="GP50">
        <v>126</v>
      </c>
      <c r="GQ50">
        <v>84</v>
      </c>
      <c r="GR50">
        <v>210</v>
      </c>
      <c r="GS50">
        <v>0</v>
      </c>
      <c r="GT50">
        <v>389</v>
      </c>
      <c r="GU50">
        <v>204</v>
      </c>
      <c r="GV50">
        <v>803</v>
      </c>
      <c r="GW50">
        <v>731</v>
      </c>
      <c r="GX50">
        <v>72</v>
      </c>
      <c r="GY50">
        <v>0</v>
      </c>
      <c r="GZ50">
        <v>803</v>
      </c>
      <c r="HA50">
        <v>0</v>
      </c>
      <c r="HB50">
        <v>0</v>
      </c>
      <c r="HC50">
        <v>5</v>
      </c>
      <c r="HD50">
        <v>460</v>
      </c>
      <c r="HE50">
        <v>4</v>
      </c>
      <c r="HF50">
        <v>0</v>
      </c>
      <c r="HG50">
        <v>4</v>
      </c>
      <c r="HH50">
        <v>0</v>
      </c>
      <c r="HI50" t="s">
        <v>273</v>
      </c>
      <c r="HJ50">
        <v>132</v>
      </c>
      <c r="HK50" t="s">
        <v>273</v>
      </c>
      <c r="HL50">
        <v>0</v>
      </c>
      <c r="HM50" t="s">
        <v>273</v>
      </c>
      <c r="HN50">
        <v>0</v>
      </c>
      <c r="HO50" t="s">
        <v>379</v>
      </c>
      <c r="HP50" t="s">
        <v>273</v>
      </c>
      <c r="HQ50">
        <v>9</v>
      </c>
      <c r="HR50" t="s">
        <v>797</v>
      </c>
      <c r="HS50" t="s">
        <v>798</v>
      </c>
      <c r="HT50" t="s">
        <v>299</v>
      </c>
      <c r="HU50" t="s">
        <v>273</v>
      </c>
      <c r="HV50" t="s">
        <v>278</v>
      </c>
      <c r="HX50" t="s">
        <v>286</v>
      </c>
      <c r="HZ50">
        <v>271</v>
      </c>
      <c r="IA50">
        <v>121</v>
      </c>
      <c r="IB50" t="s">
        <v>280</v>
      </c>
      <c r="IC50" t="s">
        <v>280</v>
      </c>
      <c r="ID50" t="s">
        <v>280</v>
      </c>
      <c r="IE50" t="s">
        <v>280</v>
      </c>
      <c r="IF50" t="s">
        <v>280</v>
      </c>
      <c r="IG50" t="s">
        <v>280</v>
      </c>
      <c r="IH50" t="s">
        <v>280</v>
      </c>
      <c r="II50" t="s">
        <v>273</v>
      </c>
      <c r="IJ50" t="s">
        <v>280</v>
      </c>
      <c r="IK50" t="s">
        <v>273</v>
      </c>
      <c r="IL50" t="s">
        <v>280</v>
      </c>
      <c r="IM50" t="s">
        <v>280</v>
      </c>
      <c r="IN50" t="s">
        <v>280</v>
      </c>
      <c r="IO50" t="s">
        <v>280</v>
      </c>
      <c r="IP50" t="s">
        <v>280</v>
      </c>
      <c r="IQ50" t="s">
        <v>280</v>
      </c>
      <c r="IR50" t="s">
        <v>280</v>
      </c>
      <c r="IS50" t="s">
        <v>280</v>
      </c>
      <c r="IT50" t="s">
        <v>514</v>
      </c>
      <c r="IU50" t="s">
        <v>280</v>
      </c>
      <c r="IW50">
        <v>5</v>
      </c>
      <c r="IX50">
        <v>32</v>
      </c>
      <c r="IY50">
        <v>0.8</v>
      </c>
      <c r="IZ50">
        <v>0</v>
      </c>
      <c r="JA50">
        <v>0</v>
      </c>
      <c r="JB50">
        <v>0</v>
      </c>
      <c r="JC50">
        <v>0</v>
      </c>
      <c r="JD50">
        <v>0</v>
      </c>
      <c r="JE50">
        <v>0</v>
      </c>
      <c r="JF50">
        <v>0.8</v>
      </c>
      <c r="JG50" t="s">
        <v>304</v>
      </c>
      <c r="JH50" s="14">
        <v>19</v>
      </c>
      <c r="JI50">
        <v>8</v>
      </c>
      <c r="JJ50">
        <v>1</v>
      </c>
      <c r="JK50" t="s">
        <v>799</v>
      </c>
      <c r="JL50" t="s">
        <v>304</v>
      </c>
      <c r="JM50" s="2">
        <v>46051</v>
      </c>
    </row>
    <row r="51" spans="1:273" x14ac:dyDescent="0.25">
      <c r="A51" t="s">
        <v>800</v>
      </c>
      <c r="B51" t="s">
        <v>801</v>
      </c>
      <c r="C51" t="s">
        <v>801</v>
      </c>
      <c r="D51" t="s">
        <v>802</v>
      </c>
      <c r="E51">
        <v>68933</v>
      </c>
      <c r="F51" t="s">
        <v>803</v>
      </c>
      <c r="G51" t="s">
        <v>804</v>
      </c>
      <c r="H51" t="s">
        <v>400</v>
      </c>
      <c r="I51">
        <v>723</v>
      </c>
      <c r="J51">
        <v>723</v>
      </c>
      <c r="K51">
        <v>0</v>
      </c>
      <c r="L51">
        <v>0</v>
      </c>
      <c r="M51">
        <v>1916</v>
      </c>
      <c r="N51">
        <v>1991</v>
      </c>
      <c r="O51" t="s">
        <v>280</v>
      </c>
      <c r="Q51" t="s">
        <v>274</v>
      </c>
      <c r="R51" t="s">
        <v>275</v>
      </c>
      <c r="S51" t="s">
        <v>805</v>
      </c>
      <c r="T51" t="s">
        <v>273</v>
      </c>
      <c r="U51" t="s">
        <v>277</v>
      </c>
      <c r="W51">
        <v>1</v>
      </c>
      <c r="X51" t="s">
        <v>280</v>
      </c>
      <c r="Y51" t="s">
        <v>280</v>
      </c>
      <c r="AE51" t="s">
        <v>273</v>
      </c>
      <c r="AG51" s="1">
        <v>2652</v>
      </c>
      <c r="AH51" s="1">
        <v>1430</v>
      </c>
      <c r="AI51">
        <v>52</v>
      </c>
      <c r="AJ51" s="1">
        <v>1430</v>
      </c>
      <c r="AK51" s="2">
        <v>45566</v>
      </c>
      <c r="AL51" s="2">
        <v>45930</v>
      </c>
      <c r="AM51" s="10">
        <v>78300</v>
      </c>
      <c r="AO51" s="10"/>
      <c r="AQ51" s="10"/>
      <c r="AS51" s="10"/>
      <c r="AT51" s="10">
        <v>78300</v>
      </c>
      <c r="AU51" s="10">
        <v>1073</v>
      </c>
      <c r="AV51" s="10">
        <v>0</v>
      </c>
      <c r="AW51" s="10">
        <v>0</v>
      </c>
      <c r="AX51" s="10">
        <v>0</v>
      </c>
      <c r="AY51" s="10">
        <v>0</v>
      </c>
      <c r="AZ51" s="10">
        <v>1073</v>
      </c>
      <c r="BB51" s="10">
        <v>0</v>
      </c>
      <c r="BC51" s="10">
        <v>0</v>
      </c>
      <c r="BD51" s="10">
        <v>0</v>
      </c>
      <c r="BE51" s="10">
        <v>0</v>
      </c>
      <c r="BF51" t="s">
        <v>806</v>
      </c>
      <c r="BG51" s="10">
        <v>1102</v>
      </c>
      <c r="BH51" s="10">
        <v>1102</v>
      </c>
      <c r="BI51" s="10">
        <v>80475</v>
      </c>
      <c r="BJ51" s="10">
        <v>0</v>
      </c>
      <c r="BK51" s="10">
        <v>0</v>
      </c>
      <c r="BL51" s="10">
        <v>0</v>
      </c>
      <c r="BM51" s="10">
        <v>0</v>
      </c>
      <c r="BN51" s="10">
        <v>0</v>
      </c>
      <c r="BO51" t="s">
        <v>273</v>
      </c>
      <c r="BP51" t="s">
        <v>807</v>
      </c>
      <c r="BQ51" s="10">
        <v>20</v>
      </c>
      <c r="BR51" s="10">
        <v>20</v>
      </c>
      <c r="BS51">
        <v>106</v>
      </c>
      <c r="BT51" s="10">
        <v>37028</v>
      </c>
      <c r="BU51" s="10">
        <v>7323</v>
      </c>
      <c r="BV51" s="10">
        <v>44351</v>
      </c>
      <c r="BW51" t="s">
        <v>280</v>
      </c>
      <c r="BX51" t="s">
        <v>280</v>
      </c>
      <c r="BY51" t="s">
        <v>280</v>
      </c>
      <c r="BZ51" t="s">
        <v>280</v>
      </c>
      <c r="CA51" t="s">
        <v>280</v>
      </c>
      <c r="CB51" t="s">
        <v>280</v>
      </c>
      <c r="CC51" t="s">
        <v>280</v>
      </c>
      <c r="CD51" t="s">
        <v>280</v>
      </c>
      <c r="CE51" t="s">
        <v>280</v>
      </c>
      <c r="CF51" t="s">
        <v>280</v>
      </c>
      <c r="CH51" s="10">
        <v>22602</v>
      </c>
      <c r="CI51" s="10">
        <v>1500</v>
      </c>
      <c r="CJ51" s="10">
        <v>1947</v>
      </c>
      <c r="CK51" s="10">
        <v>26049</v>
      </c>
      <c r="CL51" s="10">
        <v>3158</v>
      </c>
      <c r="CM51" s="10">
        <v>0</v>
      </c>
      <c r="CN51" s="10">
        <v>955</v>
      </c>
      <c r="CO51" s="10">
        <v>0</v>
      </c>
      <c r="CP51" s="10">
        <v>8083</v>
      </c>
      <c r="CQ51" s="10">
        <v>12196</v>
      </c>
      <c r="CR51" s="10">
        <v>82596</v>
      </c>
      <c r="CS51" s="10">
        <v>0</v>
      </c>
      <c r="CT51" s="1">
        <v>15691</v>
      </c>
      <c r="CU51" s="1">
        <v>1148</v>
      </c>
      <c r="CV51">
        <v>785</v>
      </c>
      <c r="CW51" s="1">
        <v>16054</v>
      </c>
      <c r="CX51">
        <v>161</v>
      </c>
      <c r="CY51">
        <v>1</v>
      </c>
      <c r="CZ51">
        <v>0</v>
      </c>
      <c r="DA51">
        <v>162</v>
      </c>
      <c r="DB51" s="1">
        <v>1225</v>
      </c>
      <c r="DC51">
        <v>47</v>
      </c>
      <c r="DD51">
        <v>30</v>
      </c>
      <c r="DE51" s="1">
        <v>1242</v>
      </c>
      <c r="DF51">
        <v>32</v>
      </c>
      <c r="DG51">
        <v>0</v>
      </c>
      <c r="DH51">
        <v>0</v>
      </c>
      <c r="DI51">
        <v>32</v>
      </c>
      <c r="DJ51" t="s">
        <v>808</v>
      </c>
      <c r="DK51">
        <v>124</v>
      </c>
      <c r="DL51">
        <v>42</v>
      </c>
      <c r="DM51">
        <v>19</v>
      </c>
      <c r="DN51">
        <v>147</v>
      </c>
      <c r="DO51" s="1">
        <v>17201</v>
      </c>
      <c r="DP51" s="1">
        <v>1238</v>
      </c>
      <c r="DQ51">
        <v>834</v>
      </c>
      <c r="DR51" s="1">
        <v>17605</v>
      </c>
      <c r="DS51" t="s">
        <v>809</v>
      </c>
      <c r="DT51">
        <v>0</v>
      </c>
      <c r="DU51" t="s">
        <v>280</v>
      </c>
      <c r="DV51" t="s">
        <v>273</v>
      </c>
      <c r="DW51" t="s">
        <v>280</v>
      </c>
      <c r="DX51" t="s">
        <v>280</v>
      </c>
      <c r="DY51" t="s">
        <v>280</v>
      </c>
      <c r="DZ51" t="s">
        <v>273</v>
      </c>
      <c r="EA51" t="s">
        <v>280</v>
      </c>
      <c r="EB51" t="s">
        <v>273</v>
      </c>
      <c r="EC51" t="s">
        <v>280</v>
      </c>
      <c r="ED51" t="s">
        <v>280</v>
      </c>
      <c r="EE51" t="s">
        <v>280</v>
      </c>
      <c r="EF51" t="s">
        <v>280</v>
      </c>
      <c r="EG51">
        <v>406</v>
      </c>
      <c r="EH51" s="1">
        <v>4421</v>
      </c>
      <c r="EI51" t="s">
        <v>281</v>
      </c>
      <c r="EJ51">
        <v>156</v>
      </c>
      <c r="EK51" t="s">
        <v>285</v>
      </c>
      <c r="EL51">
        <v>612</v>
      </c>
      <c r="EM51" t="s">
        <v>281</v>
      </c>
      <c r="EN51" s="1">
        <v>8247</v>
      </c>
      <c r="EO51" s="1">
        <v>15160</v>
      </c>
      <c r="EP51">
        <v>200</v>
      </c>
      <c r="EQ51" s="1">
        <v>23607</v>
      </c>
      <c r="ER51">
        <v>886</v>
      </c>
      <c r="ES51">
        <v>227</v>
      </c>
      <c r="ET51" s="1">
        <v>1113</v>
      </c>
      <c r="EU51">
        <v>86</v>
      </c>
      <c r="EV51">
        <v>2</v>
      </c>
      <c r="EW51">
        <v>88</v>
      </c>
      <c r="EX51" s="1">
        <v>1829</v>
      </c>
      <c r="EY51">
        <v>468</v>
      </c>
      <c r="EZ51" s="1">
        <v>2297</v>
      </c>
      <c r="FA51">
        <v>0</v>
      </c>
      <c r="FB51">
        <v>0</v>
      </c>
      <c r="FC51">
        <v>0</v>
      </c>
      <c r="FD51" s="1">
        <v>3498</v>
      </c>
      <c r="FE51" s="1">
        <v>11048</v>
      </c>
      <c r="FF51" s="1">
        <v>15857</v>
      </c>
      <c r="FG51" s="1">
        <v>27105</v>
      </c>
      <c r="FH51">
        <v>1</v>
      </c>
      <c r="FI51">
        <v>17</v>
      </c>
      <c r="FJ51" t="s">
        <v>273</v>
      </c>
      <c r="FK51" t="s">
        <v>362</v>
      </c>
      <c r="FV51" t="s">
        <v>280</v>
      </c>
      <c r="FW51" t="s">
        <v>280</v>
      </c>
      <c r="FX51" t="s">
        <v>273</v>
      </c>
      <c r="FY51" t="s">
        <v>280</v>
      </c>
      <c r="FZ51" t="s">
        <v>280</v>
      </c>
      <c r="GA51" t="s">
        <v>280</v>
      </c>
      <c r="GB51">
        <v>3</v>
      </c>
      <c r="GC51" s="12" t="s">
        <v>280</v>
      </c>
      <c r="GE51">
        <v>12</v>
      </c>
      <c r="GF51">
        <v>45</v>
      </c>
      <c r="GG51">
        <v>57</v>
      </c>
      <c r="GH51">
        <v>7</v>
      </c>
      <c r="GI51">
        <v>3</v>
      </c>
      <c r="GJ51">
        <v>1</v>
      </c>
      <c r="GK51">
        <v>68</v>
      </c>
      <c r="GL51">
        <v>63</v>
      </c>
      <c r="GM51">
        <v>5</v>
      </c>
      <c r="GN51">
        <v>0</v>
      </c>
      <c r="GO51">
        <v>68</v>
      </c>
      <c r="GP51">
        <v>344</v>
      </c>
      <c r="GQ51">
        <v>439</v>
      </c>
      <c r="GR51">
        <v>783</v>
      </c>
      <c r="GS51">
        <v>280</v>
      </c>
      <c r="GT51">
        <v>60</v>
      </c>
      <c r="GU51">
        <v>279</v>
      </c>
      <c r="GV51" s="1">
        <v>1402</v>
      </c>
      <c r="GW51" s="1">
        <v>1167</v>
      </c>
      <c r="GX51">
        <v>235</v>
      </c>
      <c r="GY51">
        <v>0</v>
      </c>
      <c r="GZ51" s="1">
        <v>1402</v>
      </c>
      <c r="HA51">
        <v>0</v>
      </c>
      <c r="HB51">
        <v>0</v>
      </c>
      <c r="HC51">
        <v>39</v>
      </c>
      <c r="HD51">
        <v>0</v>
      </c>
      <c r="HE51">
        <v>3</v>
      </c>
      <c r="HF51">
        <v>0</v>
      </c>
      <c r="HG51">
        <v>20</v>
      </c>
      <c r="HH51">
        <v>0</v>
      </c>
      <c r="HI51" t="s">
        <v>273</v>
      </c>
      <c r="HJ51">
        <v>240</v>
      </c>
      <c r="HK51" t="s">
        <v>273</v>
      </c>
      <c r="HL51">
        <v>6</v>
      </c>
      <c r="HM51" t="s">
        <v>273</v>
      </c>
      <c r="HN51">
        <v>12</v>
      </c>
      <c r="HO51" t="s">
        <v>810</v>
      </c>
      <c r="HP51" t="s">
        <v>273</v>
      </c>
      <c r="HQ51">
        <v>9</v>
      </c>
      <c r="HR51" t="s">
        <v>811</v>
      </c>
      <c r="HS51" t="s">
        <v>629</v>
      </c>
      <c r="HT51" t="s">
        <v>299</v>
      </c>
      <c r="HU51" t="s">
        <v>273</v>
      </c>
      <c r="HV51" s="1">
        <v>3907</v>
      </c>
      <c r="HW51" t="s">
        <v>281</v>
      </c>
      <c r="HX51" t="s">
        <v>286</v>
      </c>
      <c r="HY51" t="s">
        <v>812</v>
      </c>
      <c r="HZ51">
        <v>462</v>
      </c>
      <c r="IA51">
        <v>413</v>
      </c>
      <c r="IB51" t="s">
        <v>273</v>
      </c>
      <c r="IC51" t="s">
        <v>280</v>
      </c>
      <c r="ID51" t="s">
        <v>280</v>
      </c>
      <c r="IE51" t="s">
        <v>273</v>
      </c>
      <c r="IF51" t="s">
        <v>273</v>
      </c>
      <c r="IG51" t="s">
        <v>280</v>
      </c>
      <c r="IH51" t="s">
        <v>280</v>
      </c>
      <c r="II51" t="s">
        <v>273</v>
      </c>
      <c r="IJ51" t="s">
        <v>273</v>
      </c>
      <c r="IK51" t="s">
        <v>280</v>
      </c>
      <c r="IL51" t="s">
        <v>280</v>
      </c>
      <c r="IM51" t="s">
        <v>273</v>
      </c>
      <c r="IN51" t="s">
        <v>280</v>
      </c>
      <c r="IO51" t="s">
        <v>280</v>
      </c>
      <c r="IP51" t="s">
        <v>273</v>
      </c>
      <c r="IQ51" t="s">
        <v>273</v>
      </c>
      <c r="IR51" t="s">
        <v>280</v>
      </c>
      <c r="IS51" t="s">
        <v>280</v>
      </c>
      <c r="IU51" t="s">
        <v>280</v>
      </c>
      <c r="IW51">
        <v>5</v>
      </c>
      <c r="IX51">
        <v>30</v>
      </c>
      <c r="IY51">
        <v>0.75</v>
      </c>
      <c r="IZ51">
        <v>1</v>
      </c>
      <c r="JA51">
        <v>5</v>
      </c>
      <c r="JB51">
        <v>0.13</v>
      </c>
      <c r="JC51">
        <v>1</v>
      </c>
      <c r="JD51">
        <v>1</v>
      </c>
      <c r="JE51">
        <v>0.03</v>
      </c>
      <c r="JF51">
        <v>0.78</v>
      </c>
      <c r="JG51" t="s">
        <v>302</v>
      </c>
      <c r="JH51" s="14">
        <v>17.5</v>
      </c>
      <c r="JI51">
        <v>8</v>
      </c>
      <c r="JJ51">
        <v>0.5</v>
      </c>
      <c r="JK51" t="s">
        <v>813</v>
      </c>
      <c r="JL51" t="s">
        <v>302</v>
      </c>
      <c r="JM51" s="2">
        <v>46086</v>
      </c>
    </row>
    <row r="52" spans="1:273" x14ac:dyDescent="0.25">
      <c r="A52" t="s">
        <v>814</v>
      </c>
      <c r="B52" t="s">
        <v>815</v>
      </c>
      <c r="C52" t="s">
        <v>816</v>
      </c>
      <c r="D52" t="s">
        <v>817</v>
      </c>
      <c r="E52">
        <v>68726</v>
      </c>
      <c r="F52" t="s">
        <v>818</v>
      </c>
      <c r="G52" t="s">
        <v>819</v>
      </c>
      <c r="H52" t="s">
        <v>310</v>
      </c>
      <c r="I52">
        <v>328</v>
      </c>
      <c r="J52">
        <v>328</v>
      </c>
      <c r="K52">
        <v>0</v>
      </c>
      <c r="L52">
        <v>0</v>
      </c>
      <c r="M52">
        <v>1972</v>
      </c>
      <c r="N52">
        <v>2025</v>
      </c>
      <c r="O52" t="s">
        <v>280</v>
      </c>
      <c r="Q52" t="s">
        <v>274</v>
      </c>
      <c r="R52" t="s">
        <v>275</v>
      </c>
      <c r="S52" t="s">
        <v>276</v>
      </c>
      <c r="T52" t="s">
        <v>273</v>
      </c>
      <c r="U52" t="s">
        <v>277</v>
      </c>
      <c r="W52">
        <v>1</v>
      </c>
      <c r="X52" t="s">
        <v>273</v>
      </c>
      <c r="Y52" t="s">
        <v>273</v>
      </c>
      <c r="Z52">
        <v>7</v>
      </c>
      <c r="AA52" t="s">
        <v>280</v>
      </c>
      <c r="AF52" t="s">
        <v>820</v>
      </c>
      <c r="AG52" s="1">
        <v>1140</v>
      </c>
      <c r="AH52" s="1">
        <v>784</v>
      </c>
      <c r="AI52">
        <v>50</v>
      </c>
      <c r="AJ52">
        <v>784</v>
      </c>
      <c r="AK52" s="2">
        <v>45566</v>
      </c>
      <c r="AL52" s="2">
        <v>45930</v>
      </c>
      <c r="AM52" s="10">
        <v>10500</v>
      </c>
      <c r="AO52" s="10"/>
      <c r="AP52" t="s">
        <v>821</v>
      </c>
      <c r="AQ52" s="10">
        <v>3500</v>
      </c>
      <c r="AS52" s="10"/>
      <c r="AT52" s="10">
        <v>14000</v>
      </c>
      <c r="AU52" s="10">
        <v>683</v>
      </c>
      <c r="AV52" s="10">
        <v>0</v>
      </c>
      <c r="AW52" s="10">
        <v>0</v>
      </c>
      <c r="AX52" s="10">
        <v>0</v>
      </c>
      <c r="AY52" s="10">
        <v>0</v>
      </c>
      <c r="AZ52" s="10">
        <v>683</v>
      </c>
      <c r="BB52" s="10">
        <v>0</v>
      </c>
      <c r="BC52" s="10">
        <v>0</v>
      </c>
      <c r="BD52" s="10">
        <v>0</v>
      </c>
      <c r="BE52" s="10">
        <v>0</v>
      </c>
      <c r="BF52" t="s">
        <v>278</v>
      </c>
      <c r="BG52" s="10">
        <v>0</v>
      </c>
      <c r="BH52" s="10">
        <v>0</v>
      </c>
      <c r="BI52" s="10">
        <v>14683</v>
      </c>
      <c r="BJ52" s="10">
        <v>0</v>
      </c>
      <c r="BK52" s="10">
        <v>0</v>
      </c>
      <c r="BL52" s="10">
        <v>0</v>
      </c>
      <c r="BM52" s="10">
        <v>0</v>
      </c>
      <c r="BN52" s="10">
        <v>0</v>
      </c>
      <c r="BO52" t="s">
        <v>280</v>
      </c>
      <c r="BQ52" s="10"/>
      <c r="BR52" s="10"/>
      <c r="BS52">
        <v>2</v>
      </c>
      <c r="BT52" s="10">
        <v>11500</v>
      </c>
      <c r="BU52" s="10">
        <v>900</v>
      </c>
      <c r="BV52" s="10">
        <v>12400</v>
      </c>
      <c r="BW52" t="s">
        <v>280</v>
      </c>
      <c r="BX52" t="s">
        <v>280</v>
      </c>
      <c r="BY52" t="s">
        <v>280</v>
      </c>
      <c r="BZ52" t="s">
        <v>280</v>
      </c>
      <c r="CA52" t="s">
        <v>280</v>
      </c>
      <c r="CB52" t="s">
        <v>280</v>
      </c>
      <c r="CC52" t="s">
        <v>280</v>
      </c>
      <c r="CD52" t="s">
        <v>280</v>
      </c>
      <c r="CE52" t="s">
        <v>280</v>
      </c>
      <c r="CF52" t="s">
        <v>280</v>
      </c>
      <c r="CH52" s="10">
        <v>675</v>
      </c>
      <c r="CI52" s="10">
        <v>500</v>
      </c>
      <c r="CJ52" s="10">
        <v>200</v>
      </c>
      <c r="CK52" s="10">
        <v>1375</v>
      </c>
      <c r="CL52" s="10">
        <v>1100</v>
      </c>
      <c r="CM52" s="10">
        <v>0</v>
      </c>
      <c r="CN52" s="10">
        <v>0</v>
      </c>
      <c r="CO52" s="10">
        <v>0</v>
      </c>
      <c r="CP52" s="10">
        <v>750</v>
      </c>
      <c r="CQ52" s="10">
        <v>1850</v>
      </c>
      <c r="CR52" s="10">
        <v>15625</v>
      </c>
      <c r="CS52" s="10">
        <v>15000</v>
      </c>
      <c r="CT52" s="1">
        <v>4695</v>
      </c>
      <c r="CU52">
        <v>20</v>
      </c>
      <c r="CV52">
        <v>100</v>
      </c>
      <c r="CW52" s="1">
        <v>4615</v>
      </c>
      <c r="CX52">
        <v>10</v>
      </c>
      <c r="CY52">
        <v>0</v>
      </c>
      <c r="CZ52">
        <v>0</v>
      </c>
      <c r="DA52">
        <v>10</v>
      </c>
      <c r="DB52">
        <v>340</v>
      </c>
      <c r="DC52">
        <v>5</v>
      </c>
      <c r="DD52">
        <v>9</v>
      </c>
      <c r="DE52">
        <v>336</v>
      </c>
      <c r="DF52">
        <v>1</v>
      </c>
      <c r="DG52">
        <v>0</v>
      </c>
      <c r="DH52">
        <v>0</v>
      </c>
      <c r="DI52">
        <v>1</v>
      </c>
      <c r="DJ52" t="s">
        <v>822</v>
      </c>
      <c r="DK52">
        <v>52</v>
      </c>
      <c r="DL52">
        <v>10</v>
      </c>
      <c r="DM52">
        <v>0</v>
      </c>
      <c r="DN52">
        <v>62</v>
      </c>
      <c r="DO52" s="1">
        <v>5097</v>
      </c>
      <c r="DP52">
        <v>35</v>
      </c>
      <c r="DQ52">
        <v>109</v>
      </c>
      <c r="DR52" s="1">
        <v>5023</v>
      </c>
      <c r="DS52" t="s">
        <v>297</v>
      </c>
      <c r="DT52">
        <v>0</v>
      </c>
      <c r="DU52" t="s">
        <v>280</v>
      </c>
      <c r="DV52" t="s">
        <v>273</v>
      </c>
      <c r="DW52" t="s">
        <v>280</v>
      </c>
      <c r="DX52" t="s">
        <v>280</v>
      </c>
      <c r="DY52" t="s">
        <v>280</v>
      </c>
      <c r="DZ52" t="s">
        <v>273</v>
      </c>
      <c r="EA52" t="s">
        <v>280</v>
      </c>
      <c r="EB52" t="s">
        <v>273</v>
      </c>
      <c r="EC52" t="s">
        <v>280</v>
      </c>
      <c r="ED52" t="s">
        <v>280</v>
      </c>
      <c r="EE52" t="s">
        <v>280</v>
      </c>
      <c r="EF52" t="s">
        <v>280</v>
      </c>
      <c r="EG52">
        <v>204</v>
      </c>
      <c r="EH52" s="1">
        <v>2589</v>
      </c>
      <c r="EI52" t="s">
        <v>281</v>
      </c>
      <c r="EJ52">
        <v>4</v>
      </c>
      <c r="EK52" t="s">
        <v>281</v>
      </c>
      <c r="EL52">
        <v>47</v>
      </c>
      <c r="EM52" t="s">
        <v>281</v>
      </c>
      <c r="EN52">
        <v>32</v>
      </c>
      <c r="EO52" s="1">
        <v>3020</v>
      </c>
      <c r="EP52">
        <v>62</v>
      </c>
      <c r="EQ52" s="1">
        <v>3114</v>
      </c>
      <c r="ER52">
        <v>257</v>
      </c>
      <c r="ES52">
        <v>10</v>
      </c>
      <c r="ET52">
        <v>267</v>
      </c>
      <c r="EU52">
        <v>6</v>
      </c>
      <c r="EV52">
        <v>0</v>
      </c>
      <c r="EW52">
        <v>6</v>
      </c>
      <c r="EX52">
        <v>121</v>
      </c>
      <c r="EY52">
        <v>10</v>
      </c>
      <c r="EZ52">
        <v>131</v>
      </c>
      <c r="FC52">
        <v>0</v>
      </c>
      <c r="FD52">
        <v>404</v>
      </c>
      <c r="FE52">
        <v>416</v>
      </c>
      <c r="FF52" s="1">
        <v>3040</v>
      </c>
      <c r="FG52" s="1">
        <v>3518</v>
      </c>
      <c r="FH52">
        <v>0</v>
      </c>
      <c r="FI52">
        <v>0</v>
      </c>
      <c r="FJ52" t="s">
        <v>280</v>
      </c>
      <c r="FK52" t="s">
        <v>362</v>
      </c>
      <c r="FV52" t="s">
        <v>280</v>
      </c>
      <c r="FW52" t="s">
        <v>280</v>
      </c>
      <c r="FX52" t="s">
        <v>273</v>
      </c>
      <c r="FY52" t="s">
        <v>280</v>
      </c>
      <c r="FZ52" t="s">
        <v>280</v>
      </c>
      <c r="GA52" t="s">
        <v>280</v>
      </c>
      <c r="GB52">
        <v>4</v>
      </c>
      <c r="GC52" s="12"/>
      <c r="GE52">
        <v>25</v>
      </c>
      <c r="GF52">
        <v>4</v>
      </c>
      <c r="GG52">
        <v>29</v>
      </c>
      <c r="GH52">
        <v>2</v>
      </c>
      <c r="GI52">
        <v>2</v>
      </c>
      <c r="GJ52">
        <v>10</v>
      </c>
      <c r="GK52">
        <v>43</v>
      </c>
      <c r="GL52">
        <v>33</v>
      </c>
      <c r="GM52">
        <v>10</v>
      </c>
      <c r="GN52">
        <v>0</v>
      </c>
      <c r="GO52">
        <v>43</v>
      </c>
      <c r="GP52">
        <v>672</v>
      </c>
      <c r="GQ52">
        <v>125</v>
      </c>
      <c r="GR52">
        <v>797</v>
      </c>
      <c r="GS52">
        <v>12</v>
      </c>
      <c r="GT52">
        <v>125</v>
      </c>
      <c r="GU52">
        <v>750</v>
      </c>
      <c r="GV52" s="1">
        <v>1684</v>
      </c>
      <c r="GW52">
        <v>534</v>
      </c>
      <c r="GX52" s="1">
        <v>1150</v>
      </c>
      <c r="GY52">
        <v>0</v>
      </c>
      <c r="GZ52" s="1">
        <v>1684</v>
      </c>
      <c r="HA52">
        <v>0</v>
      </c>
      <c r="HB52">
        <v>0</v>
      </c>
      <c r="HC52">
        <v>900</v>
      </c>
      <c r="HE52">
        <v>1</v>
      </c>
      <c r="HF52">
        <v>15</v>
      </c>
      <c r="HG52">
        <v>0</v>
      </c>
      <c r="HI52" t="s">
        <v>273</v>
      </c>
      <c r="HJ52">
        <v>155</v>
      </c>
      <c r="HK52" t="s">
        <v>280</v>
      </c>
      <c r="HM52" t="s">
        <v>280</v>
      </c>
      <c r="HO52" t="s">
        <v>652</v>
      </c>
      <c r="HP52" t="s">
        <v>273</v>
      </c>
      <c r="HQ52">
        <v>7</v>
      </c>
      <c r="HR52" t="s">
        <v>823</v>
      </c>
      <c r="HS52" t="s">
        <v>785</v>
      </c>
      <c r="HT52" t="s">
        <v>299</v>
      </c>
      <c r="HU52" t="s">
        <v>273</v>
      </c>
      <c r="HV52" t="s">
        <v>278</v>
      </c>
      <c r="HX52" t="s">
        <v>393</v>
      </c>
      <c r="HZ52">
        <v>67</v>
      </c>
      <c r="IA52">
        <v>43</v>
      </c>
      <c r="IB52" t="s">
        <v>273</v>
      </c>
      <c r="IC52" t="s">
        <v>280</v>
      </c>
      <c r="ID52" t="s">
        <v>280</v>
      </c>
      <c r="IE52" t="s">
        <v>280</v>
      </c>
      <c r="IF52" t="s">
        <v>280</v>
      </c>
      <c r="IG52" t="s">
        <v>280</v>
      </c>
      <c r="IH52" t="s">
        <v>280</v>
      </c>
      <c r="II52" t="s">
        <v>273</v>
      </c>
      <c r="IJ52" t="s">
        <v>280</v>
      </c>
      <c r="IK52" t="s">
        <v>280</v>
      </c>
      <c r="IL52" t="s">
        <v>280</v>
      </c>
      <c r="IM52" t="s">
        <v>280</v>
      </c>
      <c r="IN52" t="s">
        <v>280</v>
      </c>
      <c r="IO52" t="s">
        <v>280</v>
      </c>
      <c r="IP52" t="s">
        <v>280</v>
      </c>
      <c r="IQ52" t="s">
        <v>280</v>
      </c>
      <c r="IR52" t="s">
        <v>280</v>
      </c>
      <c r="IS52" t="s">
        <v>280</v>
      </c>
      <c r="IU52" t="s">
        <v>280</v>
      </c>
      <c r="IW52">
        <v>1</v>
      </c>
      <c r="IX52">
        <v>25</v>
      </c>
      <c r="IY52">
        <v>0.63</v>
      </c>
      <c r="IZ52">
        <v>0</v>
      </c>
      <c r="JA52">
        <v>0</v>
      </c>
      <c r="JB52">
        <v>0</v>
      </c>
      <c r="JC52">
        <v>0</v>
      </c>
      <c r="JD52">
        <v>0</v>
      </c>
      <c r="JE52">
        <v>0</v>
      </c>
      <c r="JF52">
        <v>0.63</v>
      </c>
      <c r="JG52" t="s">
        <v>824</v>
      </c>
      <c r="JH52" s="14">
        <v>15.75</v>
      </c>
      <c r="JI52">
        <v>6</v>
      </c>
      <c r="JJ52">
        <v>1</v>
      </c>
      <c r="JK52" t="s">
        <v>825</v>
      </c>
      <c r="JL52" t="s">
        <v>304</v>
      </c>
      <c r="JM52" s="2">
        <v>46065</v>
      </c>
    </row>
    <row r="53" spans="1:273" x14ac:dyDescent="0.25">
      <c r="A53" t="s">
        <v>826</v>
      </c>
      <c r="B53" t="s">
        <v>827</v>
      </c>
      <c r="C53" t="s">
        <v>827</v>
      </c>
      <c r="D53" t="s">
        <v>828</v>
      </c>
      <c r="E53">
        <v>68601</v>
      </c>
      <c r="F53" t="s">
        <v>829</v>
      </c>
      <c r="G53" t="s">
        <v>830</v>
      </c>
      <c r="H53" t="s">
        <v>310</v>
      </c>
      <c r="I53">
        <v>25126</v>
      </c>
      <c r="J53">
        <v>25126</v>
      </c>
      <c r="K53">
        <v>0</v>
      </c>
      <c r="L53">
        <v>0</v>
      </c>
      <c r="M53">
        <v>2023</v>
      </c>
      <c r="N53">
        <v>2023</v>
      </c>
      <c r="O53" t="s">
        <v>280</v>
      </c>
      <c r="Q53" t="s">
        <v>274</v>
      </c>
      <c r="R53" t="s">
        <v>275</v>
      </c>
      <c r="S53" t="s">
        <v>276</v>
      </c>
      <c r="T53" t="s">
        <v>273</v>
      </c>
      <c r="U53" t="s">
        <v>277</v>
      </c>
      <c r="W53">
        <v>1</v>
      </c>
      <c r="X53" t="s">
        <v>273</v>
      </c>
      <c r="Y53" t="s">
        <v>273</v>
      </c>
      <c r="Z53">
        <v>2555</v>
      </c>
      <c r="AA53" t="s">
        <v>280</v>
      </c>
      <c r="AB53" t="s">
        <v>273</v>
      </c>
      <c r="AE53" t="s">
        <v>273</v>
      </c>
      <c r="AG53" s="1">
        <v>42000</v>
      </c>
      <c r="AH53" s="1">
        <v>3328</v>
      </c>
      <c r="AI53">
        <v>52</v>
      </c>
      <c r="AJ53" s="1">
        <v>3328</v>
      </c>
      <c r="AK53" s="2">
        <v>45566</v>
      </c>
      <c r="AL53" s="2">
        <v>45930</v>
      </c>
      <c r="AM53" s="10">
        <v>1387956</v>
      </c>
      <c r="AO53" s="10"/>
      <c r="AQ53" s="10"/>
      <c r="AS53" s="10"/>
      <c r="AT53" s="10">
        <v>1387956</v>
      </c>
      <c r="AU53" s="10">
        <v>3681</v>
      </c>
      <c r="AV53" s="10">
        <v>0</v>
      </c>
      <c r="AW53" s="10">
        <v>0</v>
      </c>
      <c r="AX53" s="10">
        <v>0</v>
      </c>
      <c r="AY53" s="10">
        <v>1000</v>
      </c>
      <c r="AZ53" s="10">
        <v>4681</v>
      </c>
      <c r="BB53" s="10">
        <v>0</v>
      </c>
      <c r="BC53" s="10">
        <v>0</v>
      </c>
      <c r="BD53" s="10">
        <v>2593</v>
      </c>
      <c r="BE53" s="10">
        <v>1800</v>
      </c>
      <c r="BF53" t="s">
        <v>831</v>
      </c>
      <c r="BG53" s="10">
        <v>49592</v>
      </c>
      <c r="BH53" s="10">
        <v>53985</v>
      </c>
      <c r="BI53" s="10">
        <v>1446622</v>
      </c>
      <c r="BJ53" s="10">
        <v>0</v>
      </c>
      <c r="BK53" s="10">
        <v>0</v>
      </c>
      <c r="BL53" s="10">
        <v>0</v>
      </c>
      <c r="BM53" s="10">
        <v>0</v>
      </c>
      <c r="BN53" s="10">
        <v>0</v>
      </c>
      <c r="BO53" t="s">
        <v>273</v>
      </c>
      <c r="BP53" t="s">
        <v>832</v>
      </c>
      <c r="BQ53" s="10">
        <v>40</v>
      </c>
      <c r="BR53" s="10">
        <v>0</v>
      </c>
      <c r="BS53">
        <v>86</v>
      </c>
      <c r="BT53" s="10">
        <v>807229</v>
      </c>
      <c r="BU53" s="10">
        <v>228608</v>
      </c>
      <c r="BV53" s="10">
        <v>1035837</v>
      </c>
      <c r="BW53" t="s">
        <v>273</v>
      </c>
      <c r="BX53" t="s">
        <v>273</v>
      </c>
      <c r="BY53" t="s">
        <v>273</v>
      </c>
      <c r="BZ53" t="s">
        <v>273</v>
      </c>
      <c r="CA53" t="s">
        <v>273</v>
      </c>
      <c r="CB53" t="s">
        <v>273</v>
      </c>
      <c r="CC53" t="s">
        <v>273</v>
      </c>
      <c r="CD53" t="s">
        <v>273</v>
      </c>
      <c r="CE53" t="s">
        <v>273</v>
      </c>
      <c r="CF53" t="s">
        <v>273</v>
      </c>
      <c r="CH53" s="10">
        <v>66189</v>
      </c>
      <c r="CI53" s="10">
        <v>42119</v>
      </c>
      <c r="CJ53" s="10">
        <v>18702</v>
      </c>
      <c r="CK53" s="10">
        <v>127010</v>
      </c>
      <c r="CL53" s="10">
        <v>43480</v>
      </c>
      <c r="CM53" s="10">
        <v>14302</v>
      </c>
      <c r="CN53" s="10">
        <v>2519</v>
      </c>
      <c r="CO53" s="10">
        <v>4918</v>
      </c>
      <c r="CP53" s="10">
        <v>218560</v>
      </c>
      <c r="CQ53" s="10">
        <v>283779</v>
      </c>
      <c r="CR53" s="10">
        <v>1446626</v>
      </c>
      <c r="CS53" s="10">
        <v>0</v>
      </c>
      <c r="CT53" s="1">
        <v>45512</v>
      </c>
      <c r="CU53" s="1">
        <v>4327</v>
      </c>
      <c r="CV53" s="1">
        <v>4118</v>
      </c>
      <c r="CW53" s="1">
        <v>45721</v>
      </c>
      <c r="CX53" s="1">
        <v>2214</v>
      </c>
      <c r="CY53">
        <v>97</v>
      </c>
      <c r="CZ53">
        <v>151</v>
      </c>
      <c r="DA53" s="1">
        <v>2160</v>
      </c>
      <c r="DB53" s="1">
        <v>5923</v>
      </c>
      <c r="DC53">
        <v>606</v>
      </c>
      <c r="DD53">
        <v>188</v>
      </c>
      <c r="DE53" s="1">
        <v>6341</v>
      </c>
      <c r="DF53">
        <v>51</v>
      </c>
      <c r="DG53">
        <v>0</v>
      </c>
      <c r="DH53">
        <v>10</v>
      </c>
      <c r="DI53">
        <v>41</v>
      </c>
      <c r="DJ53" t="s">
        <v>833</v>
      </c>
      <c r="DK53">
        <v>64</v>
      </c>
      <c r="DL53">
        <v>137</v>
      </c>
      <c r="DM53">
        <v>14</v>
      </c>
      <c r="DN53">
        <v>187</v>
      </c>
      <c r="DO53" s="1">
        <v>53713</v>
      </c>
      <c r="DP53" s="1">
        <v>5167</v>
      </c>
      <c r="DQ53" s="1">
        <v>4471</v>
      </c>
      <c r="DR53" s="1">
        <v>54409</v>
      </c>
      <c r="DS53" t="s">
        <v>834</v>
      </c>
      <c r="DT53">
        <v>0</v>
      </c>
      <c r="DU53" t="s">
        <v>273</v>
      </c>
      <c r="DV53" t="s">
        <v>273</v>
      </c>
      <c r="DW53" t="s">
        <v>280</v>
      </c>
      <c r="DX53" t="s">
        <v>280</v>
      </c>
      <c r="DY53" t="s">
        <v>273</v>
      </c>
      <c r="DZ53" t="s">
        <v>273</v>
      </c>
      <c r="EA53" t="s">
        <v>273</v>
      </c>
      <c r="EB53" t="s">
        <v>273</v>
      </c>
      <c r="EC53" t="s">
        <v>280</v>
      </c>
      <c r="ED53" t="s">
        <v>273</v>
      </c>
      <c r="EE53" t="s">
        <v>280</v>
      </c>
      <c r="EF53" t="s">
        <v>280</v>
      </c>
      <c r="EG53" s="1">
        <v>18120</v>
      </c>
      <c r="EH53" s="1">
        <v>134071</v>
      </c>
      <c r="EI53" t="s">
        <v>281</v>
      </c>
      <c r="EJ53" s="1">
        <v>9814</v>
      </c>
      <c r="EK53" t="s">
        <v>285</v>
      </c>
      <c r="EL53" s="1">
        <v>12582</v>
      </c>
      <c r="EM53" t="s">
        <v>281</v>
      </c>
      <c r="EN53" s="1">
        <v>41364</v>
      </c>
      <c r="EO53" s="1">
        <v>59710</v>
      </c>
      <c r="EP53">
        <v>783</v>
      </c>
      <c r="EQ53" s="1">
        <v>101857</v>
      </c>
      <c r="ER53" s="1">
        <v>16869</v>
      </c>
      <c r="ES53" s="1">
        <v>3954</v>
      </c>
      <c r="ET53" s="1">
        <v>20823</v>
      </c>
      <c r="EU53" s="1">
        <v>4915</v>
      </c>
      <c r="EV53">
        <v>131</v>
      </c>
      <c r="EW53" s="1">
        <v>5046</v>
      </c>
      <c r="EX53" s="1">
        <v>24269</v>
      </c>
      <c r="EY53" s="1">
        <v>5834</v>
      </c>
      <c r="EZ53" s="1">
        <v>30103</v>
      </c>
      <c r="FA53">
        <v>399</v>
      </c>
      <c r="FB53">
        <v>62</v>
      </c>
      <c r="FC53">
        <v>461</v>
      </c>
      <c r="FD53" s="1">
        <v>56433</v>
      </c>
      <c r="FE53" s="1">
        <v>87816</v>
      </c>
      <c r="FF53" s="1">
        <v>69691</v>
      </c>
      <c r="FG53" s="1">
        <v>158290</v>
      </c>
      <c r="FH53">
        <v>772</v>
      </c>
      <c r="FI53" s="1">
        <v>1241</v>
      </c>
      <c r="FJ53" t="s">
        <v>280</v>
      </c>
      <c r="FK53" t="s">
        <v>345</v>
      </c>
      <c r="FP53" t="s">
        <v>835</v>
      </c>
      <c r="FV53" t="s">
        <v>273</v>
      </c>
      <c r="FW53" t="s">
        <v>273</v>
      </c>
      <c r="FX53" t="s">
        <v>273</v>
      </c>
      <c r="FY53" t="s">
        <v>273</v>
      </c>
      <c r="FZ53" t="s">
        <v>273</v>
      </c>
      <c r="GA53" t="s">
        <v>280</v>
      </c>
      <c r="GB53">
        <v>37</v>
      </c>
      <c r="GC53" s="12" t="s">
        <v>273</v>
      </c>
      <c r="GD53" s="1">
        <v>16561</v>
      </c>
      <c r="GE53">
        <v>98</v>
      </c>
      <c r="GF53">
        <v>54</v>
      </c>
      <c r="GG53">
        <v>152</v>
      </c>
      <c r="GH53">
        <v>121</v>
      </c>
      <c r="GI53">
        <v>80</v>
      </c>
      <c r="GJ53">
        <v>14</v>
      </c>
      <c r="GK53">
        <v>367</v>
      </c>
      <c r="GL53">
        <v>305</v>
      </c>
      <c r="GM53">
        <v>31</v>
      </c>
      <c r="GN53">
        <v>31</v>
      </c>
      <c r="GO53">
        <v>367</v>
      </c>
      <c r="GP53" s="1">
        <v>3890</v>
      </c>
      <c r="GQ53" s="1">
        <v>6645</v>
      </c>
      <c r="GR53" s="1">
        <v>10535</v>
      </c>
      <c r="GS53" s="1">
        <v>1455</v>
      </c>
      <c r="GT53">
        <v>800</v>
      </c>
      <c r="GU53">
        <v>720</v>
      </c>
      <c r="GV53" s="1">
        <v>13510</v>
      </c>
      <c r="GW53" s="1">
        <v>11342</v>
      </c>
      <c r="GX53" s="1">
        <v>2100</v>
      </c>
      <c r="GY53">
        <v>68</v>
      </c>
      <c r="GZ53" s="1">
        <v>13510</v>
      </c>
      <c r="HA53">
        <v>0</v>
      </c>
      <c r="HB53">
        <v>0</v>
      </c>
      <c r="HC53">
        <v>124</v>
      </c>
      <c r="HD53" s="1">
        <v>5181</v>
      </c>
      <c r="HE53">
        <v>156</v>
      </c>
      <c r="HF53" s="1">
        <v>4583</v>
      </c>
      <c r="HG53">
        <v>16</v>
      </c>
      <c r="HH53" s="1">
        <v>2134</v>
      </c>
      <c r="HI53" t="s">
        <v>273</v>
      </c>
      <c r="HJ53">
        <v>549</v>
      </c>
      <c r="HK53" t="s">
        <v>273</v>
      </c>
      <c r="HL53">
        <v>171</v>
      </c>
      <c r="HM53" t="s">
        <v>273</v>
      </c>
      <c r="HN53">
        <v>361</v>
      </c>
      <c r="HO53" t="s">
        <v>836</v>
      </c>
      <c r="HP53" t="s">
        <v>273</v>
      </c>
      <c r="HQ53">
        <v>29</v>
      </c>
      <c r="HR53" t="s">
        <v>837</v>
      </c>
      <c r="HS53" t="s">
        <v>419</v>
      </c>
      <c r="HT53" t="s">
        <v>299</v>
      </c>
      <c r="HU53" t="s">
        <v>273</v>
      </c>
      <c r="HV53" t="s">
        <v>278</v>
      </c>
      <c r="HX53" t="s">
        <v>286</v>
      </c>
      <c r="HY53" t="s">
        <v>300</v>
      </c>
      <c r="HZ53">
        <v>290</v>
      </c>
      <c r="IA53">
        <v>131</v>
      </c>
      <c r="IB53" t="s">
        <v>273</v>
      </c>
      <c r="IC53" t="s">
        <v>280</v>
      </c>
      <c r="ID53" t="s">
        <v>280</v>
      </c>
      <c r="IE53" t="s">
        <v>280</v>
      </c>
      <c r="IF53" t="s">
        <v>273</v>
      </c>
      <c r="IG53" t="s">
        <v>280</v>
      </c>
      <c r="IH53" t="s">
        <v>273</v>
      </c>
      <c r="II53" t="s">
        <v>273</v>
      </c>
      <c r="IJ53" t="s">
        <v>280</v>
      </c>
      <c r="IK53" t="s">
        <v>273</v>
      </c>
      <c r="IL53" t="s">
        <v>280</v>
      </c>
      <c r="IM53" t="s">
        <v>273</v>
      </c>
      <c r="IN53" t="s">
        <v>280</v>
      </c>
      <c r="IO53" t="s">
        <v>273</v>
      </c>
      <c r="IP53" t="s">
        <v>273</v>
      </c>
      <c r="IQ53" t="s">
        <v>280</v>
      </c>
      <c r="IR53" t="s">
        <v>280</v>
      </c>
      <c r="IS53" t="s">
        <v>280</v>
      </c>
      <c r="IU53" t="s">
        <v>280</v>
      </c>
      <c r="IW53">
        <v>5</v>
      </c>
      <c r="IX53">
        <v>200</v>
      </c>
      <c r="IY53">
        <v>5</v>
      </c>
      <c r="IZ53">
        <v>3</v>
      </c>
      <c r="JA53">
        <v>120</v>
      </c>
      <c r="JB53">
        <v>3</v>
      </c>
      <c r="JC53">
        <v>14</v>
      </c>
      <c r="JD53">
        <v>368</v>
      </c>
      <c r="JE53">
        <v>9.1999999999999993</v>
      </c>
      <c r="JF53">
        <v>14.2</v>
      </c>
      <c r="JG53" t="s">
        <v>302</v>
      </c>
      <c r="JH53" s="14">
        <v>41.99</v>
      </c>
      <c r="JI53">
        <v>350</v>
      </c>
      <c r="JJ53">
        <v>39</v>
      </c>
      <c r="JK53" t="s">
        <v>838</v>
      </c>
      <c r="JL53" t="s">
        <v>304</v>
      </c>
      <c r="JM53" s="2">
        <v>46048</v>
      </c>
    </row>
    <row r="54" spans="1:273" x14ac:dyDescent="0.25">
      <c r="A54" t="s">
        <v>839</v>
      </c>
      <c r="B54" t="s">
        <v>840</v>
      </c>
      <c r="C54" t="s">
        <v>840</v>
      </c>
      <c r="D54" t="s">
        <v>841</v>
      </c>
      <c r="E54">
        <v>69130</v>
      </c>
      <c r="F54" t="s">
        <v>842</v>
      </c>
      <c r="G54" t="s">
        <v>843</v>
      </c>
      <c r="H54" t="s">
        <v>272</v>
      </c>
      <c r="I54" s="1">
        <v>3945</v>
      </c>
      <c r="J54" s="1">
        <v>3945</v>
      </c>
      <c r="K54">
        <v>0</v>
      </c>
      <c r="L54">
        <v>0</v>
      </c>
      <c r="M54">
        <v>1997</v>
      </c>
      <c r="N54">
        <v>1997</v>
      </c>
      <c r="O54" t="s">
        <v>273</v>
      </c>
      <c r="Q54" t="s">
        <v>274</v>
      </c>
      <c r="R54" t="s">
        <v>275</v>
      </c>
      <c r="S54" t="s">
        <v>276</v>
      </c>
      <c r="T54" t="s">
        <v>273</v>
      </c>
      <c r="U54" t="s">
        <v>277</v>
      </c>
      <c r="W54">
        <v>1</v>
      </c>
      <c r="X54" t="s">
        <v>273</v>
      </c>
      <c r="Y54" t="s">
        <v>273</v>
      </c>
      <c r="Z54">
        <v>162</v>
      </c>
      <c r="AA54" t="s">
        <v>273</v>
      </c>
      <c r="AC54" t="s">
        <v>273</v>
      </c>
      <c r="AE54" t="s">
        <v>273</v>
      </c>
      <c r="AG54" s="1">
        <v>12000</v>
      </c>
      <c r="AH54" s="1">
        <v>2400</v>
      </c>
      <c r="AI54">
        <v>52</v>
      </c>
      <c r="AJ54" s="1">
        <v>2400</v>
      </c>
      <c r="AK54" s="2">
        <v>45566</v>
      </c>
      <c r="AL54" s="2">
        <v>45930</v>
      </c>
      <c r="AM54" s="10">
        <v>438122</v>
      </c>
      <c r="AO54" s="10"/>
      <c r="AQ54" s="10"/>
      <c r="AS54" s="10"/>
      <c r="AT54" s="10">
        <v>438122</v>
      </c>
      <c r="AU54" s="10">
        <v>1349</v>
      </c>
      <c r="AV54" s="10">
        <v>0</v>
      </c>
      <c r="AW54" s="10">
        <v>0</v>
      </c>
      <c r="AX54" s="10">
        <v>0</v>
      </c>
      <c r="AY54" s="10">
        <v>0</v>
      </c>
      <c r="AZ54" s="10">
        <v>1349</v>
      </c>
      <c r="BB54" s="10">
        <v>0</v>
      </c>
      <c r="BC54" s="10">
        <v>0</v>
      </c>
      <c r="BD54" s="10">
        <v>1744</v>
      </c>
      <c r="BE54" s="10">
        <v>300</v>
      </c>
      <c r="BF54" t="s">
        <v>844</v>
      </c>
      <c r="BG54" s="10">
        <v>39338</v>
      </c>
      <c r="BH54" s="10">
        <v>41382</v>
      </c>
      <c r="BI54" s="10">
        <v>480853</v>
      </c>
      <c r="BJ54" s="10">
        <v>40000</v>
      </c>
      <c r="BK54" s="10">
        <v>0</v>
      </c>
      <c r="BL54" s="10">
        <v>0</v>
      </c>
      <c r="BM54" s="10">
        <v>0</v>
      </c>
      <c r="BN54" s="10">
        <v>40000</v>
      </c>
      <c r="BO54" t="s">
        <v>280</v>
      </c>
      <c r="BQ54" s="10"/>
      <c r="BR54" s="10"/>
      <c r="BS54">
        <v>33</v>
      </c>
      <c r="BT54" s="10">
        <v>178812</v>
      </c>
      <c r="BU54" s="10">
        <v>72322</v>
      </c>
      <c r="BV54" s="10">
        <v>251134</v>
      </c>
      <c r="BW54" t="s">
        <v>273</v>
      </c>
      <c r="BX54" t="s">
        <v>273</v>
      </c>
      <c r="BY54" t="s">
        <v>273</v>
      </c>
      <c r="BZ54" t="s">
        <v>273</v>
      </c>
      <c r="CA54" t="s">
        <v>273</v>
      </c>
      <c r="CB54" t="s">
        <v>273</v>
      </c>
      <c r="CC54" t="s">
        <v>273</v>
      </c>
      <c r="CD54" t="s">
        <v>273</v>
      </c>
      <c r="CE54" t="s">
        <v>273</v>
      </c>
      <c r="CF54" t="s">
        <v>273</v>
      </c>
      <c r="CG54" t="s">
        <v>845</v>
      </c>
      <c r="CH54" s="10">
        <v>29411</v>
      </c>
      <c r="CI54" s="10">
        <v>10076</v>
      </c>
      <c r="CJ54" s="10">
        <v>680</v>
      </c>
      <c r="CK54" s="10">
        <v>40167</v>
      </c>
      <c r="CL54" s="10">
        <v>9345</v>
      </c>
      <c r="CM54" s="10">
        <v>1849</v>
      </c>
      <c r="CN54" s="10">
        <v>0</v>
      </c>
      <c r="CO54" s="10">
        <v>1115</v>
      </c>
      <c r="CP54" s="10">
        <v>65301</v>
      </c>
      <c r="CQ54" s="10">
        <v>77610</v>
      </c>
      <c r="CR54" s="10">
        <v>368911</v>
      </c>
      <c r="CS54" s="10">
        <v>40000</v>
      </c>
      <c r="CT54" s="1">
        <v>29796</v>
      </c>
      <c r="CU54" s="1">
        <v>1967</v>
      </c>
      <c r="CV54" s="1">
        <v>1984</v>
      </c>
      <c r="CW54" s="1">
        <v>29779</v>
      </c>
      <c r="CX54">
        <v>987</v>
      </c>
      <c r="CY54">
        <v>1</v>
      </c>
      <c r="CZ54">
        <v>83</v>
      </c>
      <c r="DA54">
        <v>905</v>
      </c>
      <c r="DB54" s="1">
        <v>1609</v>
      </c>
      <c r="DC54">
        <v>48</v>
      </c>
      <c r="DD54">
        <v>42</v>
      </c>
      <c r="DE54" s="1">
        <v>1615</v>
      </c>
      <c r="DF54">
        <v>22</v>
      </c>
      <c r="DG54">
        <v>0</v>
      </c>
      <c r="DH54">
        <v>2</v>
      </c>
      <c r="DI54">
        <v>20</v>
      </c>
      <c r="DJ54" t="s">
        <v>846</v>
      </c>
      <c r="DK54">
        <v>782</v>
      </c>
      <c r="DL54">
        <v>203</v>
      </c>
      <c r="DM54">
        <v>332</v>
      </c>
      <c r="DN54">
        <v>653</v>
      </c>
      <c r="DO54" s="1">
        <v>33174</v>
      </c>
      <c r="DP54" s="1">
        <v>2219</v>
      </c>
      <c r="DQ54" s="1">
        <v>2441</v>
      </c>
      <c r="DR54" s="1">
        <v>32952</v>
      </c>
      <c r="DS54" t="s">
        <v>847</v>
      </c>
      <c r="DT54" s="1">
        <v>1722</v>
      </c>
      <c r="DU54" t="s">
        <v>273</v>
      </c>
      <c r="DV54" t="s">
        <v>273</v>
      </c>
      <c r="DW54" t="s">
        <v>280</v>
      </c>
      <c r="DX54" t="s">
        <v>273</v>
      </c>
      <c r="DY54" t="s">
        <v>273</v>
      </c>
      <c r="DZ54" t="s">
        <v>273</v>
      </c>
      <c r="EA54" t="s">
        <v>273</v>
      </c>
      <c r="EB54" t="s">
        <v>273</v>
      </c>
      <c r="EC54" t="s">
        <v>280</v>
      </c>
      <c r="ED54" t="s">
        <v>280</v>
      </c>
      <c r="EE54" t="s">
        <v>280</v>
      </c>
      <c r="EF54" t="s">
        <v>280</v>
      </c>
      <c r="EG54" s="1">
        <v>1690</v>
      </c>
      <c r="EH54" s="1">
        <v>28323</v>
      </c>
      <c r="EI54" t="s">
        <v>285</v>
      </c>
      <c r="EJ54" s="1">
        <v>4450</v>
      </c>
      <c r="EK54" t="s">
        <v>285</v>
      </c>
      <c r="EL54" s="1">
        <v>1497</v>
      </c>
      <c r="EM54" t="s">
        <v>281</v>
      </c>
      <c r="EN54" s="1">
        <v>10367</v>
      </c>
      <c r="EO54" s="1">
        <v>11743</v>
      </c>
      <c r="EP54">
        <v>434</v>
      </c>
      <c r="EQ54" s="1">
        <v>22544</v>
      </c>
      <c r="ER54" s="1">
        <v>2852</v>
      </c>
      <c r="ES54">
        <v>303</v>
      </c>
      <c r="ET54" s="1">
        <v>3155</v>
      </c>
      <c r="EU54">
        <v>378</v>
      </c>
      <c r="EV54">
        <v>6</v>
      </c>
      <c r="EW54">
        <v>384</v>
      </c>
      <c r="EX54" s="1">
        <v>4536</v>
      </c>
      <c r="EY54">
        <v>615</v>
      </c>
      <c r="EZ54" s="1">
        <v>5151</v>
      </c>
      <c r="FA54">
        <v>0</v>
      </c>
      <c r="FB54">
        <v>0</v>
      </c>
      <c r="FC54">
        <v>0</v>
      </c>
      <c r="FD54" s="1">
        <v>8690</v>
      </c>
      <c r="FE54" s="1">
        <v>18133</v>
      </c>
      <c r="FF54" s="1">
        <v>12667</v>
      </c>
      <c r="FG54" s="1">
        <v>31234</v>
      </c>
      <c r="FH54">
        <v>252</v>
      </c>
      <c r="FI54">
        <v>334</v>
      </c>
      <c r="FJ54" t="s">
        <v>280</v>
      </c>
      <c r="FK54" t="s">
        <v>295</v>
      </c>
      <c r="FV54" t="s">
        <v>273</v>
      </c>
      <c r="FW54" t="s">
        <v>280</v>
      </c>
      <c r="FX54" t="s">
        <v>273</v>
      </c>
      <c r="FY54" t="s">
        <v>273</v>
      </c>
      <c r="FZ54" t="s">
        <v>280</v>
      </c>
      <c r="GA54" t="s">
        <v>280</v>
      </c>
      <c r="GB54">
        <v>103</v>
      </c>
      <c r="GC54" s="12" t="s">
        <v>273</v>
      </c>
      <c r="GD54" s="1">
        <v>16548</v>
      </c>
      <c r="GE54">
        <v>120</v>
      </c>
      <c r="GF54">
        <v>68</v>
      </c>
      <c r="GG54">
        <v>188</v>
      </c>
      <c r="GH54">
        <v>37</v>
      </c>
      <c r="GI54">
        <v>124</v>
      </c>
      <c r="GJ54">
        <v>28</v>
      </c>
      <c r="GK54">
        <v>377</v>
      </c>
      <c r="GL54">
        <v>229</v>
      </c>
      <c r="GM54">
        <v>148</v>
      </c>
      <c r="GN54">
        <v>0</v>
      </c>
      <c r="GO54">
        <v>377</v>
      </c>
      <c r="GP54" s="1">
        <v>2406</v>
      </c>
      <c r="GQ54" s="1">
        <v>2068</v>
      </c>
      <c r="GR54" s="1">
        <v>4474</v>
      </c>
      <c r="GS54">
        <v>571</v>
      </c>
      <c r="GT54">
        <v>816</v>
      </c>
      <c r="GU54" s="1">
        <v>1290</v>
      </c>
      <c r="GV54" s="1">
        <v>7151</v>
      </c>
      <c r="GW54" s="1">
        <v>3838</v>
      </c>
      <c r="GX54" s="1">
        <v>3313</v>
      </c>
      <c r="GY54">
        <v>0</v>
      </c>
      <c r="GZ54" s="1">
        <v>7151</v>
      </c>
      <c r="HA54">
        <v>16</v>
      </c>
      <c r="HB54">
        <v>148</v>
      </c>
      <c r="HC54">
        <v>22</v>
      </c>
      <c r="HD54" s="1">
        <v>2389</v>
      </c>
      <c r="HE54">
        <v>2</v>
      </c>
      <c r="HF54">
        <v>9</v>
      </c>
      <c r="HG54">
        <v>61</v>
      </c>
      <c r="HH54" s="1">
        <v>1731</v>
      </c>
      <c r="HI54" t="s">
        <v>273</v>
      </c>
      <c r="HJ54">
        <v>95</v>
      </c>
      <c r="HK54" t="s">
        <v>273</v>
      </c>
      <c r="HL54">
        <v>36</v>
      </c>
      <c r="HM54" t="s">
        <v>273</v>
      </c>
      <c r="HN54">
        <v>75</v>
      </c>
      <c r="HO54" t="s">
        <v>431</v>
      </c>
      <c r="HP54" t="s">
        <v>273</v>
      </c>
      <c r="HQ54">
        <v>14</v>
      </c>
      <c r="HR54" t="s">
        <v>512</v>
      </c>
      <c r="HS54" t="s">
        <v>848</v>
      </c>
      <c r="HT54" t="s">
        <v>299</v>
      </c>
      <c r="HU54" t="s">
        <v>273</v>
      </c>
      <c r="HV54" t="s">
        <v>278</v>
      </c>
      <c r="HX54" t="s">
        <v>286</v>
      </c>
      <c r="HY54" t="s">
        <v>849</v>
      </c>
      <c r="HZ54">
        <v>674</v>
      </c>
      <c r="IA54">
        <v>248</v>
      </c>
      <c r="IB54" t="s">
        <v>280</v>
      </c>
      <c r="IC54" t="s">
        <v>280</v>
      </c>
      <c r="ID54" t="s">
        <v>280</v>
      </c>
      <c r="IE54" t="s">
        <v>280</v>
      </c>
      <c r="IF54" t="s">
        <v>280</v>
      </c>
      <c r="IG54" t="s">
        <v>280</v>
      </c>
      <c r="IH54" t="s">
        <v>280</v>
      </c>
      <c r="II54" t="s">
        <v>273</v>
      </c>
      <c r="IJ54" t="s">
        <v>273</v>
      </c>
      <c r="IK54" t="s">
        <v>273</v>
      </c>
      <c r="IL54" t="s">
        <v>280</v>
      </c>
      <c r="IM54" t="s">
        <v>280</v>
      </c>
      <c r="IN54" t="s">
        <v>273</v>
      </c>
      <c r="IO54" t="s">
        <v>273</v>
      </c>
      <c r="IP54" t="s">
        <v>280</v>
      </c>
      <c r="IQ54" t="s">
        <v>280</v>
      </c>
      <c r="IR54" t="s">
        <v>280</v>
      </c>
      <c r="IS54" t="s">
        <v>280</v>
      </c>
      <c r="IT54" t="s">
        <v>850</v>
      </c>
      <c r="IU54" t="s">
        <v>280</v>
      </c>
      <c r="IW54">
        <v>6</v>
      </c>
      <c r="IX54">
        <v>180</v>
      </c>
      <c r="IY54">
        <v>4.5</v>
      </c>
      <c r="IZ54">
        <v>0</v>
      </c>
      <c r="JA54">
        <v>0</v>
      </c>
      <c r="JB54">
        <v>0</v>
      </c>
      <c r="JC54">
        <v>0</v>
      </c>
      <c r="JD54">
        <v>0</v>
      </c>
      <c r="JE54">
        <v>0</v>
      </c>
      <c r="JF54">
        <v>4.5</v>
      </c>
      <c r="JG54" t="s">
        <v>302</v>
      </c>
      <c r="JH54" s="14">
        <v>28.2</v>
      </c>
      <c r="JI54">
        <v>0</v>
      </c>
      <c r="JJ54">
        <v>0</v>
      </c>
      <c r="JK54" t="s">
        <v>851</v>
      </c>
      <c r="JL54" t="s">
        <v>304</v>
      </c>
      <c r="JM54" s="2">
        <v>46059</v>
      </c>
    </row>
    <row r="55" spans="1:273" x14ac:dyDescent="0.25">
      <c r="A55" t="s">
        <v>852</v>
      </c>
      <c r="B55" t="s">
        <v>853</v>
      </c>
      <c r="C55" t="s">
        <v>853</v>
      </c>
      <c r="D55" t="s">
        <v>854</v>
      </c>
      <c r="E55">
        <v>69339</v>
      </c>
      <c r="F55" t="s">
        <v>760</v>
      </c>
      <c r="G55" t="s">
        <v>855</v>
      </c>
      <c r="H55" t="s">
        <v>387</v>
      </c>
      <c r="I55">
        <v>795</v>
      </c>
      <c r="J55">
        <v>795</v>
      </c>
      <c r="K55">
        <v>0</v>
      </c>
      <c r="L55">
        <v>0</v>
      </c>
      <c r="M55">
        <v>1918</v>
      </c>
      <c r="N55">
        <v>1986</v>
      </c>
      <c r="O55" t="s">
        <v>280</v>
      </c>
      <c r="Q55" t="s">
        <v>274</v>
      </c>
      <c r="R55" t="s">
        <v>275</v>
      </c>
      <c r="S55" t="s">
        <v>276</v>
      </c>
      <c r="T55" t="s">
        <v>273</v>
      </c>
      <c r="U55" t="s">
        <v>277</v>
      </c>
      <c r="W55">
        <v>1</v>
      </c>
      <c r="X55" t="s">
        <v>273</v>
      </c>
      <c r="Y55" t="s">
        <v>273</v>
      </c>
      <c r="Z55">
        <v>9</v>
      </c>
      <c r="AA55" t="s">
        <v>280</v>
      </c>
      <c r="AG55" s="1">
        <v>2270</v>
      </c>
      <c r="AH55" s="1">
        <v>1500</v>
      </c>
      <c r="AI55">
        <v>52</v>
      </c>
      <c r="AJ55" s="1">
        <v>1500</v>
      </c>
      <c r="AK55" s="2">
        <v>45566</v>
      </c>
      <c r="AL55" s="2">
        <v>45930</v>
      </c>
      <c r="AM55" s="10">
        <v>48707</v>
      </c>
      <c r="AO55" s="10"/>
      <c r="AQ55" s="10"/>
      <c r="AS55" s="10"/>
      <c r="AT55" s="10">
        <v>48707</v>
      </c>
      <c r="AU55" s="10">
        <v>691</v>
      </c>
      <c r="AV55" s="10">
        <v>0</v>
      </c>
      <c r="AW55" s="10">
        <v>0</v>
      </c>
      <c r="AX55" s="10">
        <v>0</v>
      </c>
      <c r="AY55" s="10">
        <v>0</v>
      </c>
      <c r="AZ55" s="10">
        <v>691</v>
      </c>
      <c r="BB55" s="10">
        <v>0</v>
      </c>
      <c r="BC55" s="10">
        <v>0</v>
      </c>
      <c r="BD55" s="10">
        <v>0</v>
      </c>
      <c r="BE55" s="10">
        <v>50</v>
      </c>
      <c r="BF55" t="s">
        <v>856</v>
      </c>
      <c r="BG55" s="10">
        <v>3446</v>
      </c>
      <c r="BH55" s="10">
        <v>3496</v>
      </c>
      <c r="BI55" s="10">
        <v>52894</v>
      </c>
      <c r="BJ55" s="10">
        <v>0</v>
      </c>
      <c r="BK55" s="10">
        <v>0</v>
      </c>
      <c r="BL55" s="10">
        <v>0</v>
      </c>
      <c r="BM55" s="10">
        <v>0</v>
      </c>
      <c r="BN55" s="10">
        <v>0</v>
      </c>
      <c r="BO55" t="s">
        <v>280</v>
      </c>
      <c r="BQ55" s="10"/>
      <c r="BR55" s="10"/>
      <c r="BS55">
        <v>0</v>
      </c>
      <c r="BT55" s="10">
        <v>39348</v>
      </c>
      <c r="BU55" s="10">
        <v>5527</v>
      </c>
      <c r="BV55" s="10">
        <v>44875</v>
      </c>
      <c r="BW55" t="s">
        <v>273</v>
      </c>
      <c r="BX55" t="s">
        <v>280</v>
      </c>
      <c r="BY55" t="s">
        <v>273</v>
      </c>
      <c r="BZ55" t="s">
        <v>273</v>
      </c>
      <c r="CA55" t="s">
        <v>273</v>
      </c>
      <c r="CB55" t="s">
        <v>273</v>
      </c>
      <c r="CC55" t="s">
        <v>280</v>
      </c>
      <c r="CD55" t="s">
        <v>273</v>
      </c>
      <c r="CE55" t="s">
        <v>280</v>
      </c>
      <c r="CF55" t="s">
        <v>280</v>
      </c>
      <c r="CH55" s="10">
        <v>1163</v>
      </c>
      <c r="CI55" s="10">
        <v>68</v>
      </c>
      <c r="CJ55" s="10">
        <v>75</v>
      </c>
      <c r="CK55" s="10">
        <v>1306</v>
      </c>
      <c r="CL55" s="10">
        <v>318</v>
      </c>
      <c r="CM55" s="10">
        <v>1097</v>
      </c>
      <c r="CN55" s="10">
        <v>276</v>
      </c>
      <c r="CO55" s="10">
        <v>0</v>
      </c>
      <c r="CP55" s="10">
        <v>4727</v>
      </c>
      <c r="CQ55" s="10">
        <v>6418</v>
      </c>
      <c r="CR55" s="10">
        <v>52599</v>
      </c>
      <c r="CS55" s="10">
        <v>0</v>
      </c>
      <c r="CT55" s="1">
        <v>10674</v>
      </c>
      <c r="CU55">
        <v>112</v>
      </c>
      <c r="CV55">
        <v>319</v>
      </c>
      <c r="CW55" s="1">
        <v>10467</v>
      </c>
      <c r="CX55">
        <v>0</v>
      </c>
      <c r="CY55">
        <v>0</v>
      </c>
      <c r="CZ55">
        <v>0</v>
      </c>
      <c r="DA55">
        <v>0</v>
      </c>
      <c r="DB55">
        <v>882</v>
      </c>
      <c r="DC55">
        <v>200</v>
      </c>
      <c r="DD55">
        <v>11</v>
      </c>
      <c r="DE55" s="1">
        <v>1071</v>
      </c>
      <c r="DF55">
        <v>5</v>
      </c>
      <c r="DG55">
        <v>0</v>
      </c>
      <c r="DH55">
        <v>0</v>
      </c>
      <c r="DI55">
        <v>5</v>
      </c>
      <c r="DJ55" t="s">
        <v>297</v>
      </c>
      <c r="DK55">
        <v>0</v>
      </c>
      <c r="DL55">
        <v>0</v>
      </c>
      <c r="DM55">
        <v>0</v>
      </c>
      <c r="DN55">
        <v>0</v>
      </c>
      <c r="DO55" s="1">
        <v>11556</v>
      </c>
      <c r="DP55">
        <v>312</v>
      </c>
      <c r="DQ55">
        <v>330</v>
      </c>
      <c r="DR55" s="1">
        <v>11538</v>
      </c>
      <c r="DS55" t="s">
        <v>857</v>
      </c>
      <c r="DT55">
        <v>0</v>
      </c>
      <c r="DU55" t="s">
        <v>280</v>
      </c>
      <c r="DV55" t="s">
        <v>273</v>
      </c>
      <c r="DW55" t="s">
        <v>280</v>
      </c>
      <c r="DX55" t="s">
        <v>280</v>
      </c>
      <c r="DY55" t="s">
        <v>273</v>
      </c>
      <c r="DZ55" t="s">
        <v>273</v>
      </c>
      <c r="EA55" t="s">
        <v>280</v>
      </c>
      <c r="EB55" t="s">
        <v>273</v>
      </c>
      <c r="EC55" t="s">
        <v>273</v>
      </c>
      <c r="ED55" t="s">
        <v>273</v>
      </c>
      <c r="EE55" t="s">
        <v>280</v>
      </c>
      <c r="EF55" t="s">
        <v>273</v>
      </c>
      <c r="EG55">
        <v>512</v>
      </c>
      <c r="EH55" s="1">
        <v>5851</v>
      </c>
      <c r="EI55" t="s">
        <v>281</v>
      </c>
      <c r="EJ55" s="1">
        <v>2600</v>
      </c>
      <c r="EK55" t="s">
        <v>285</v>
      </c>
      <c r="EL55">
        <v>606</v>
      </c>
      <c r="EM55" t="s">
        <v>281</v>
      </c>
      <c r="EN55" s="1">
        <v>1651</v>
      </c>
      <c r="EO55" s="1">
        <v>1107</v>
      </c>
      <c r="EP55">
        <v>0</v>
      </c>
      <c r="EQ55" s="1">
        <v>2758</v>
      </c>
      <c r="ER55">
        <v>775</v>
      </c>
      <c r="ES55">
        <v>119</v>
      </c>
      <c r="ET55">
        <v>894</v>
      </c>
      <c r="EU55">
        <v>221</v>
      </c>
      <c r="EV55">
        <v>0</v>
      </c>
      <c r="EW55">
        <v>221</v>
      </c>
      <c r="EX55">
        <v>782</v>
      </c>
      <c r="EY55">
        <v>101</v>
      </c>
      <c r="EZ55">
        <v>883</v>
      </c>
      <c r="FA55">
        <v>79</v>
      </c>
      <c r="FB55">
        <v>0</v>
      </c>
      <c r="FC55">
        <v>79</v>
      </c>
      <c r="FD55" s="1">
        <v>2077</v>
      </c>
      <c r="FE55" s="1">
        <v>3508</v>
      </c>
      <c r="FF55" s="1">
        <v>1327</v>
      </c>
      <c r="FG55" s="1">
        <v>4835</v>
      </c>
      <c r="FH55">
        <v>0</v>
      </c>
      <c r="FI55">
        <v>31</v>
      </c>
      <c r="FJ55" t="s">
        <v>280</v>
      </c>
      <c r="FK55" t="s">
        <v>295</v>
      </c>
      <c r="FV55" t="s">
        <v>280</v>
      </c>
      <c r="FW55" t="s">
        <v>273</v>
      </c>
      <c r="FX55" t="s">
        <v>273</v>
      </c>
      <c r="FY55" t="s">
        <v>280</v>
      </c>
      <c r="FZ55" t="s">
        <v>280</v>
      </c>
      <c r="GA55" t="s">
        <v>280</v>
      </c>
      <c r="GB55">
        <v>0</v>
      </c>
      <c r="GC55" s="12"/>
      <c r="GE55">
        <v>7</v>
      </c>
      <c r="GF55">
        <v>14</v>
      </c>
      <c r="GG55">
        <v>21</v>
      </c>
      <c r="GH55">
        <v>8</v>
      </c>
      <c r="GI55">
        <v>85</v>
      </c>
      <c r="GJ55">
        <v>55</v>
      </c>
      <c r="GK55">
        <v>169</v>
      </c>
      <c r="GL55">
        <v>144</v>
      </c>
      <c r="GM55">
        <v>24</v>
      </c>
      <c r="GN55">
        <v>1</v>
      </c>
      <c r="GO55">
        <v>169</v>
      </c>
      <c r="GP55">
        <v>9</v>
      </c>
      <c r="GQ55">
        <v>191</v>
      </c>
      <c r="GR55">
        <v>200</v>
      </c>
      <c r="GS55">
        <v>124</v>
      </c>
      <c r="GT55" s="1">
        <v>1133</v>
      </c>
      <c r="GU55">
        <v>884</v>
      </c>
      <c r="GV55" s="1">
        <v>2341</v>
      </c>
      <c r="GW55" s="1">
        <v>1799</v>
      </c>
      <c r="GX55">
        <v>532</v>
      </c>
      <c r="GY55">
        <v>10</v>
      </c>
      <c r="GZ55" s="1">
        <v>2341</v>
      </c>
      <c r="HA55">
        <v>24</v>
      </c>
      <c r="HB55">
        <v>681</v>
      </c>
      <c r="HC55">
        <v>4</v>
      </c>
      <c r="HE55">
        <v>2</v>
      </c>
      <c r="HG55">
        <v>4</v>
      </c>
      <c r="HI55" t="s">
        <v>273</v>
      </c>
      <c r="HJ55">
        <v>21</v>
      </c>
      <c r="HK55" t="s">
        <v>273</v>
      </c>
      <c r="HL55">
        <v>5</v>
      </c>
      <c r="HM55" t="s">
        <v>273</v>
      </c>
      <c r="HN55">
        <v>12</v>
      </c>
      <c r="HO55" t="s">
        <v>431</v>
      </c>
      <c r="HP55" t="s">
        <v>273</v>
      </c>
      <c r="HQ55">
        <v>4</v>
      </c>
      <c r="HR55" t="s">
        <v>512</v>
      </c>
      <c r="HS55" t="s">
        <v>858</v>
      </c>
      <c r="HT55" t="s">
        <v>299</v>
      </c>
      <c r="HU55" t="s">
        <v>273</v>
      </c>
      <c r="HV55" t="s">
        <v>278</v>
      </c>
      <c r="HX55" t="s">
        <v>286</v>
      </c>
      <c r="HY55" t="s">
        <v>300</v>
      </c>
      <c r="HZ55">
        <v>112</v>
      </c>
      <c r="IA55">
        <v>158</v>
      </c>
      <c r="IB55" t="s">
        <v>280</v>
      </c>
      <c r="IC55" t="s">
        <v>280</v>
      </c>
      <c r="ID55" t="s">
        <v>280</v>
      </c>
      <c r="IE55" t="s">
        <v>280</v>
      </c>
      <c r="IF55" t="s">
        <v>280</v>
      </c>
      <c r="IG55" t="s">
        <v>280</v>
      </c>
      <c r="IH55" t="s">
        <v>280</v>
      </c>
      <c r="II55" t="s">
        <v>280</v>
      </c>
      <c r="IJ55" t="s">
        <v>280</v>
      </c>
      <c r="IK55" t="s">
        <v>280</v>
      </c>
      <c r="IL55" t="s">
        <v>280</v>
      </c>
      <c r="IM55" t="s">
        <v>280</v>
      </c>
      <c r="IN55" t="s">
        <v>280</v>
      </c>
      <c r="IO55" t="s">
        <v>280</v>
      </c>
      <c r="IP55" t="s">
        <v>280</v>
      </c>
      <c r="IQ55" t="s">
        <v>280</v>
      </c>
      <c r="IR55" t="s">
        <v>280</v>
      </c>
      <c r="IS55" t="s">
        <v>280</v>
      </c>
      <c r="IU55" t="s">
        <v>280</v>
      </c>
      <c r="IW55">
        <v>1</v>
      </c>
      <c r="IX55">
        <v>40</v>
      </c>
      <c r="IY55">
        <v>1</v>
      </c>
      <c r="IZ55">
        <v>0</v>
      </c>
      <c r="JA55">
        <v>0</v>
      </c>
      <c r="JB55">
        <v>0</v>
      </c>
      <c r="JC55">
        <v>0</v>
      </c>
      <c r="JD55">
        <v>0</v>
      </c>
      <c r="JE55">
        <v>0</v>
      </c>
      <c r="JF55">
        <v>1</v>
      </c>
      <c r="JG55" t="s">
        <v>859</v>
      </c>
      <c r="JH55" s="14">
        <v>17</v>
      </c>
      <c r="JI55">
        <v>19</v>
      </c>
      <c r="JJ55">
        <v>8.82</v>
      </c>
      <c r="JK55" t="s">
        <v>2818</v>
      </c>
      <c r="JL55" t="s">
        <v>859</v>
      </c>
      <c r="JM55" s="2">
        <v>46072</v>
      </c>
    </row>
    <row r="56" spans="1:273" x14ac:dyDescent="0.25">
      <c r="A56" t="s">
        <v>860</v>
      </c>
      <c r="B56" t="s">
        <v>861</v>
      </c>
      <c r="C56" t="s">
        <v>747</v>
      </c>
      <c r="D56" t="s">
        <v>862</v>
      </c>
      <c r="E56">
        <v>68729</v>
      </c>
      <c r="F56" t="s">
        <v>610</v>
      </c>
      <c r="G56" t="s">
        <v>863</v>
      </c>
      <c r="H56" t="s">
        <v>310</v>
      </c>
      <c r="I56" s="1">
        <v>1114</v>
      </c>
      <c r="J56" s="1">
        <v>1114</v>
      </c>
      <c r="K56">
        <v>0</v>
      </c>
      <c r="L56">
        <v>0</v>
      </c>
      <c r="M56">
        <v>2000</v>
      </c>
      <c r="O56" t="s">
        <v>280</v>
      </c>
      <c r="Q56" t="s">
        <v>274</v>
      </c>
      <c r="R56" t="s">
        <v>275</v>
      </c>
      <c r="S56" t="s">
        <v>276</v>
      </c>
      <c r="T56" t="s">
        <v>273</v>
      </c>
      <c r="U56" t="s">
        <v>277</v>
      </c>
      <c r="W56">
        <v>1</v>
      </c>
      <c r="X56" t="s">
        <v>273</v>
      </c>
      <c r="Y56" t="s">
        <v>273</v>
      </c>
      <c r="Z56">
        <v>110</v>
      </c>
      <c r="AA56" t="s">
        <v>273</v>
      </c>
      <c r="AE56" t="s">
        <v>273</v>
      </c>
      <c r="AF56" t="s">
        <v>864</v>
      </c>
      <c r="AG56" s="1">
        <v>5000</v>
      </c>
      <c r="AH56" s="1">
        <v>1820</v>
      </c>
      <c r="AI56">
        <v>52</v>
      </c>
      <c r="AJ56" s="1">
        <v>1820</v>
      </c>
      <c r="AK56" s="2">
        <v>45566</v>
      </c>
      <c r="AL56" s="2">
        <v>45930</v>
      </c>
      <c r="AM56" s="10">
        <v>144664</v>
      </c>
      <c r="AO56" s="10"/>
      <c r="AP56" t="s">
        <v>865</v>
      </c>
      <c r="AQ56" s="10">
        <v>5000</v>
      </c>
      <c r="AS56" s="10"/>
      <c r="AT56" s="10">
        <v>149664</v>
      </c>
      <c r="AU56" s="10">
        <v>982</v>
      </c>
      <c r="AV56" s="10">
        <v>0</v>
      </c>
      <c r="AW56" s="10">
        <v>0</v>
      </c>
      <c r="AX56" s="10">
        <v>0</v>
      </c>
      <c r="AY56" s="10">
        <v>0</v>
      </c>
      <c r="AZ56" s="10">
        <v>982</v>
      </c>
      <c r="BB56" s="10">
        <v>0</v>
      </c>
      <c r="BC56" s="10">
        <v>0</v>
      </c>
      <c r="BD56" s="10">
        <v>0</v>
      </c>
      <c r="BE56" s="10">
        <v>0</v>
      </c>
      <c r="BF56" t="s">
        <v>278</v>
      </c>
      <c r="BG56" s="10">
        <v>0</v>
      </c>
      <c r="BH56" s="10">
        <v>0</v>
      </c>
      <c r="BI56" s="10">
        <v>150646</v>
      </c>
      <c r="BJ56" s="10">
        <v>45000</v>
      </c>
      <c r="BK56" s="10">
        <v>0</v>
      </c>
      <c r="BL56" s="10">
        <v>0</v>
      </c>
      <c r="BM56" s="10">
        <v>0</v>
      </c>
      <c r="BN56" s="10">
        <v>45000</v>
      </c>
      <c r="BO56" t="s">
        <v>280</v>
      </c>
      <c r="BQ56" s="10"/>
      <c r="BR56" s="10"/>
      <c r="BS56">
        <v>0</v>
      </c>
      <c r="BT56" s="10">
        <v>63055</v>
      </c>
      <c r="BU56" s="10">
        <v>55731</v>
      </c>
      <c r="BV56" s="10">
        <v>118786</v>
      </c>
      <c r="BW56" t="s">
        <v>273</v>
      </c>
      <c r="BX56" t="s">
        <v>273</v>
      </c>
      <c r="BY56" t="s">
        <v>273</v>
      </c>
      <c r="BZ56" t="s">
        <v>273</v>
      </c>
      <c r="CA56" t="s">
        <v>273</v>
      </c>
      <c r="CB56" t="s">
        <v>273</v>
      </c>
      <c r="CC56" t="s">
        <v>273</v>
      </c>
      <c r="CD56" t="s">
        <v>273</v>
      </c>
      <c r="CE56" t="s">
        <v>273</v>
      </c>
      <c r="CF56" t="s">
        <v>273</v>
      </c>
      <c r="CH56" s="10">
        <v>5640</v>
      </c>
      <c r="CI56" s="10">
        <v>500</v>
      </c>
      <c r="CJ56" s="10">
        <v>271</v>
      </c>
      <c r="CK56" s="10">
        <v>6411</v>
      </c>
      <c r="CL56" s="10">
        <v>0</v>
      </c>
      <c r="CM56" s="10">
        <v>0</v>
      </c>
      <c r="CN56" s="10">
        <v>2385</v>
      </c>
      <c r="CO56" s="10">
        <v>797</v>
      </c>
      <c r="CP56" s="10">
        <v>19014</v>
      </c>
      <c r="CQ56" s="10">
        <v>22196</v>
      </c>
      <c r="CR56" s="10">
        <v>147393</v>
      </c>
      <c r="CS56" s="10">
        <v>22144</v>
      </c>
      <c r="CT56" s="1">
        <v>9824</v>
      </c>
      <c r="CU56">
        <v>565</v>
      </c>
      <c r="CV56">
        <v>674</v>
      </c>
      <c r="CW56" s="1">
        <v>9715</v>
      </c>
      <c r="CX56">
        <v>182</v>
      </c>
      <c r="CY56">
        <v>0</v>
      </c>
      <c r="CZ56">
        <v>182</v>
      </c>
      <c r="DA56">
        <v>0</v>
      </c>
      <c r="DB56">
        <v>200</v>
      </c>
      <c r="DC56">
        <v>13</v>
      </c>
      <c r="DD56">
        <v>1</v>
      </c>
      <c r="DE56">
        <v>212</v>
      </c>
      <c r="DF56">
        <v>4</v>
      </c>
      <c r="DG56">
        <v>0</v>
      </c>
      <c r="DH56">
        <v>0</v>
      </c>
      <c r="DI56">
        <v>4</v>
      </c>
      <c r="DJ56" t="s">
        <v>866</v>
      </c>
      <c r="DK56">
        <v>128</v>
      </c>
      <c r="DL56">
        <v>0</v>
      </c>
      <c r="DM56">
        <v>0</v>
      </c>
      <c r="DN56">
        <v>128</v>
      </c>
      <c r="DO56" s="1">
        <v>10334</v>
      </c>
      <c r="DP56">
        <v>578</v>
      </c>
      <c r="DQ56">
        <v>857</v>
      </c>
      <c r="DR56" s="1">
        <v>10055</v>
      </c>
      <c r="DS56" t="s">
        <v>867</v>
      </c>
      <c r="DT56">
        <v>0</v>
      </c>
      <c r="DU56" t="s">
        <v>280</v>
      </c>
      <c r="DV56" t="s">
        <v>273</v>
      </c>
      <c r="DW56" t="s">
        <v>280</v>
      </c>
      <c r="DX56" t="s">
        <v>280</v>
      </c>
      <c r="DY56" t="s">
        <v>280</v>
      </c>
      <c r="DZ56" t="s">
        <v>273</v>
      </c>
      <c r="EA56" t="s">
        <v>280</v>
      </c>
      <c r="EB56" t="s">
        <v>273</v>
      </c>
      <c r="EC56" t="s">
        <v>280</v>
      </c>
      <c r="ED56" t="s">
        <v>280</v>
      </c>
      <c r="EE56" t="s">
        <v>280</v>
      </c>
      <c r="EF56" t="s">
        <v>280</v>
      </c>
      <c r="EG56">
        <v>419</v>
      </c>
      <c r="EH56" s="1">
        <v>4288</v>
      </c>
      <c r="EI56" t="s">
        <v>285</v>
      </c>
      <c r="EJ56" s="1">
        <v>1286</v>
      </c>
      <c r="EK56" t="s">
        <v>285</v>
      </c>
      <c r="EL56" s="1">
        <v>1666</v>
      </c>
      <c r="EM56" t="s">
        <v>285</v>
      </c>
      <c r="EN56" s="1">
        <v>5338</v>
      </c>
      <c r="EO56" s="1">
        <v>9203</v>
      </c>
      <c r="EP56">
        <v>346</v>
      </c>
      <c r="EQ56" s="1">
        <v>14887</v>
      </c>
      <c r="ER56">
        <v>814</v>
      </c>
      <c r="ES56">
        <v>111</v>
      </c>
      <c r="ET56">
        <v>925</v>
      </c>
      <c r="EU56">
        <v>195</v>
      </c>
      <c r="EV56">
        <v>0</v>
      </c>
      <c r="EW56">
        <v>195</v>
      </c>
      <c r="EX56" s="1">
        <v>1929</v>
      </c>
      <c r="EY56">
        <v>178</v>
      </c>
      <c r="EZ56" s="1">
        <v>2107</v>
      </c>
      <c r="FA56">
        <v>0</v>
      </c>
      <c r="FB56">
        <v>0</v>
      </c>
      <c r="FC56">
        <v>0</v>
      </c>
      <c r="FD56" s="1">
        <v>3227</v>
      </c>
      <c r="FE56" s="1">
        <v>8276</v>
      </c>
      <c r="FF56" s="1">
        <v>9492</v>
      </c>
      <c r="FG56" s="1">
        <v>18114</v>
      </c>
      <c r="FH56">
        <v>15</v>
      </c>
      <c r="FI56">
        <v>37</v>
      </c>
      <c r="FJ56" t="s">
        <v>280</v>
      </c>
      <c r="FK56" t="s">
        <v>362</v>
      </c>
      <c r="FV56" t="s">
        <v>280</v>
      </c>
      <c r="FW56" t="s">
        <v>280</v>
      </c>
      <c r="FX56" t="s">
        <v>273</v>
      </c>
      <c r="FY56" t="s">
        <v>280</v>
      </c>
      <c r="FZ56" t="s">
        <v>280</v>
      </c>
      <c r="GA56" t="s">
        <v>280</v>
      </c>
      <c r="GB56">
        <v>44</v>
      </c>
      <c r="GC56" s="12" t="s">
        <v>280</v>
      </c>
      <c r="GE56">
        <v>4</v>
      </c>
      <c r="GF56">
        <v>13</v>
      </c>
      <c r="GG56">
        <v>17</v>
      </c>
      <c r="GH56">
        <v>11</v>
      </c>
      <c r="GI56">
        <v>5</v>
      </c>
      <c r="GJ56">
        <v>7</v>
      </c>
      <c r="GK56">
        <v>40</v>
      </c>
      <c r="GL56">
        <v>40</v>
      </c>
      <c r="GM56">
        <v>0</v>
      </c>
      <c r="GN56">
        <v>0</v>
      </c>
      <c r="GO56">
        <v>40</v>
      </c>
      <c r="GP56">
        <v>48</v>
      </c>
      <c r="GQ56">
        <v>208</v>
      </c>
      <c r="GR56">
        <v>256</v>
      </c>
      <c r="GS56">
        <v>99</v>
      </c>
      <c r="GT56">
        <v>65</v>
      </c>
      <c r="GU56">
        <v>84</v>
      </c>
      <c r="GV56">
        <v>504</v>
      </c>
      <c r="GW56">
        <v>504</v>
      </c>
      <c r="GX56">
        <v>0</v>
      </c>
      <c r="GY56">
        <v>0</v>
      </c>
      <c r="GZ56">
        <v>504</v>
      </c>
      <c r="HA56">
        <v>0</v>
      </c>
      <c r="HB56">
        <v>0</v>
      </c>
      <c r="HC56">
        <v>2</v>
      </c>
      <c r="HD56">
        <v>0</v>
      </c>
      <c r="HE56">
        <v>1</v>
      </c>
      <c r="HF56">
        <v>0</v>
      </c>
      <c r="HG56">
        <v>3</v>
      </c>
      <c r="HI56" t="s">
        <v>273</v>
      </c>
      <c r="HJ56">
        <v>22</v>
      </c>
      <c r="HK56" t="s">
        <v>280</v>
      </c>
      <c r="HM56" t="s">
        <v>280</v>
      </c>
      <c r="HO56" t="s">
        <v>868</v>
      </c>
      <c r="HP56" t="s">
        <v>273</v>
      </c>
      <c r="HQ56">
        <v>6</v>
      </c>
      <c r="HR56" t="s">
        <v>443</v>
      </c>
      <c r="HS56" t="s">
        <v>471</v>
      </c>
      <c r="HT56" t="s">
        <v>299</v>
      </c>
      <c r="HU56" t="s">
        <v>273</v>
      </c>
      <c r="HV56" t="s">
        <v>278</v>
      </c>
      <c r="HX56" t="s">
        <v>393</v>
      </c>
      <c r="HY56" t="s">
        <v>300</v>
      </c>
      <c r="HZ56">
        <v>308</v>
      </c>
      <c r="IA56">
        <v>303</v>
      </c>
      <c r="IB56" t="s">
        <v>273</v>
      </c>
      <c r="IC56" t="s">
        <v>273</v>
      </c>
      <c r="ID56" t="s">
        <v>280</v>
      </c>
      <c r="IE56" t="s">
        <v>280</v>
      </c>
      <c r="IF56" t="s">
        <v>280</v>
      </c>
      <c r="IG56" t="s">
        <v>280</v>
      </c>
      <c r="IH56" t="s">
        <v>280</v>
      </c>
      <c r="II56" t="s">
        <v>273</v>
      </c>
      <c r="IJ56" t="s">
        <v>273</v>
      </c>
      <c r="IK56" t="s">
        <v>280</v>
      </c>
      <c r="IL56" t="s">
        <v>280</v>
      </c>
      <c r="IM56" t="s">
        <v>273</v>
      </c>
      <c r="IN56" t="s">
        <v>280</v>
      </c>
      <c r="IO56" t="s">
        <v>280</v>
      </c>
      <c r="IP56" t="s">
        <v>280</v>
      </c>
      <c r="IQ56" t="s">
        <v>280</v>
      </c>
      <c r="IR56" t="s">
        <v>280</v>
      </c>
      <c r="IS56" t="s">
        <v>280</v>
      </c>
      <c r="IU56" t="s">
        <v>280</v>
      </c>
      <c r="IW56">
        <v>3</v>
      </c>
      <c r="IX56">
        <v>65</v>
      </c>
      <c r="IY56">
        <v>1.63</v>
      </c>
      <c r="IZ56">
        <v>0</v>
      </c>
      <c r="JA56">
        <v>0</v>
      </c>
      <c r="JB56">
        <v>0</v>
      </c>
      <c r="JC56">
        <v>0</v>
      </c>
      <c r="JD56">
        <v>0</v>
      </c>
      <c r="JE56">
        <v>0</v>
      </c>
      <c r="JF56">
        <v>1.63</v>
      </c>
      <c r="JG56" t="s">
        <v>304</v>
      </c>
      <c r="JH56" s="14">
        <v>21.67</v>
      </c>
      <c r="JI56">
        <v>0</v>
      </c>
      <c r="JJ56">
        <v>0</v>
      </c>
      <c r="JK56" t="s">
        <v>869</v>
      </c>
      <c r="JL56" t="s">
        <v>304</v>
      </c>
      <c r="JM56" s="2">
        <v>46051</v>
      </c>
    </row>
    <row r="57" spans="1:273" x14ac:dyDescent="0.25">
      <c r="A57" t="s">
        <v>870</v>
      </c>
      <c r="B57" t="s">
        <v>871</v>
      </c>
      <c r="C57" t="s">
        <v>871</v>
      </c>
      <c r="D57" t="s">
        <v>872</v>
      </c>
      <c r="E57">
        <v>68333</v>
      </c>
      <c r="F57" t="s">
        <v>873</v>
      </c>
      <c r="G57" t="s">
        <v>874</v>
      </c>
      <c r="H57" t="s">
        <v>400</v>
      </c>
      <c r="I57">
        <v>7580</v>
      </c>
      <c r="J57">
        <v>7580</v>
      </c>
      <c r="K57">
        <v>0</v>
      </c>
      <c r="L57">
        <v>0</v>
      </c>
      <c r="M57">
        <v>2020</v>
      </c>
      <c r="N57">
        <v>2020</v>
      </c>
      <c r="O57" t="s">
        <v>280</v>
      </c>
      <c r="Q57" t="s">
        <v>274</v>
      </c>
      <c r="R57" t="s">
        <v>275</v>
      </c>
      <c r="S57" t="s">
        <v>276</v>
      </c>
      <c r="T57" t="s">
        <v>273</v>
      </c>
      <c r="U57" t="s">
        <v>277</v>
      </c>
      <c r="W57">
        <v>1</v>
      </c>
      <c r="X57" t="s">
        <v>273</v>
      </c>
      <c r="Y57" t="s">
        <v>273</v>
      </c>
      <c r="Z57">
        <v>1100</v>
      </c>
      <c r="AA57" t="s">
        <v>280</v>
      </c>
      <c r="AB57" t="s">
        <v>273</v>
      </c>
      <c r="AE57" t="s">
        <v>273</v>
      </c>
      <c r="AG57" s="1">
        <v>15000</v>
      </c>
      <c r="AH57" s="1">
        <v>2782</v>
      </c>
      <c r="AI57">
        <v>52</v>
      </c>
      <c r="AJ57" s="1">
        <v>2782</v>
      </c>
      <c r="AK57" s="2">
        <v>45566</v>
      </c>
      <c r="AL57" s="2">
        <v>45930</v>
      </c>
      <c r="AM57" s="10">
        <v>631712</v>
      </c>
      <c r="AO57" s="10"/>
      <c r="AQ57" s="10"/>
      <c r="AS57" s="10"/>
      <c r="AT57" s="10">
        <v>631712</v>
      </c>
      <c r="AU57" s="10">
        <v>1818</v>
      </c>
      <c r="AV57" s="10">
        <v>0</v>
      </c>
      <c r="AW57" s="10">
        <v>800</v>
      </c>
      <c r="AX57" s="10">
        <v>0</v>
      </c>
      <c r="AY57" s="10">
        <v>0</v>
      </c>
      <c r="AZ57" s="10">
        <v>2618</v>
      </c>
      <c r="BB57" s="10">
        <v>0</v>
      </c>
      <c r="BC57" s="10">
        <v>0</v>
      </c>
      <c r="BD57" s="10">
        <v>551</v>
      </c>
      <c r="BE57" s="10">
        <v>0</v>
      </c>
      <c r="BF57" t="s">
        <v>875</v>
      </c>
      <c r="BG57" s="10">
        <v>34790</v>
      </c>
      <c r="BH57" s="10">
        <v>35341</v>
      </c>
      <c r="BI57" s="10">
        <v>669671</v>
      </c>
      <c r="BJ57" s="10">
        <v>0</v>
      </c>
      <c r="BK57" s="10">
        <v>0</v>
      </c>
      <c r="BL57" s="10">
        <v>0</v>
      </c>
      <c r="BM57" s="10">
        <v>0</v>
      </c>
      <c r="BN57" s="10">
        <v>0</v>
      </c>
      <c r="BO57" t="s">
        <v>280</v>
      </c>
      <c r="BQ57" s="10"/>
      <c r="BR57" s="10"/>
      <c r="BS57">
        <v>0</v>
      </c>
      <c r="BT57" s="10">
        <v>342479</v>
      </c>
      <c r="BU57" s="10">
        <v>124708</v>
      </c>
      <c r="BV57" s="10">
        <v>467187</v>
      </c>
      <c r="BW57" t="s">
        <v>273</v>
      </c>
      <c r="BX57" t="s">
        <v>273</v>
      </c>
      <c r="BY57" t="s">
        <v>273</v>
      </c>
      <c r="BZ57" t="s">
        <v>273</v>
      </c>
      <c r="CA57" t="s">
        <v>273</v>
      </c>
      <c r="CB57" t="s">
        <v>273</v>
      </c>
      <c r="CC57" t="s">
        <v>273</v>
      </c>
      <c r="CD57" t="s">
        <v>273</v>
      </c>
      <c r="CE57" t="s">
        <v>273</v>
      </c>
      <c r="CF57" t="s">
        <v>273</v>
      </c>
      <c r="CH57" s="10">
        <v>35000</v>
      </c>
      <c r="CI57" s="10">
        <v>750</v>
      </c>
      <c r="CJ57" s="10">
        <v>3000</v>
      </c>
      <c r="CK57" s="10">
        <v>38750</v>
      </c>
      <c r="CL57" s="10">
        <v>33000</v>
      </c>
      <c r="CM57" s="10">
        <v>2377</v>
      </c>
      <c r="CN57" s="10">
        <v>2500</v>
      </c>
      <c r="CO57" s="10">
        <v>4000</v>
      </c>
      <c r="CP57" s="10">
        <v>86223</v>
      </c>
      <c r="CQ57" s="10">
        <v>128100</v>
      </c>
      <c r="CR57" s="10">
        <v>634037</v>
      </c>
      <c r="CS57" s="10">
        <v>0</v>
      </c>
      <c r="CT57" s="1">
        <v>29149</v>
      </c>
      <c r="CU57" s="1">
        <v>2718</v>
      </c>
      <c r="CV57" s="1">
        <v>4613</v>
      </c>
      <c r="CW57" s="1">
        <v>27254</v>
      </c>
      <c r="CX57">
        <v>877</v>
      </c>
      <c r="CY57">
        <v>39</v>
      </c>
      <c r="CZ57">
        <v>755</v>
      </c>
      <c r="DA57">
        <v>161</v>
      </c>
      <c r="DB57" s="1">
        <v>2164</v>
      </c>
      <c r="DC57">
        <v>79</v>
      </c>
      <c r="DD57">
        <v>474</v>
      </c>
      <c r="DE57" s="1">
        <v>1769</v>
      </c>
      <c r="DF57">
        <v>16</v>
      </c>
      <c r="DG57">
        <v>0</v>
      </c>
      <c r="DH57">
        <v>5</v>
      </c>
      <c r="DI57">
        <v>11</v>
      </c>
      <c r="DJ57" t="s">
        <v>876</v>
      </c>
      <c r="DK57">
        <v>76</v>
      </c>
      <c r="DL57">
        <v>74</v>
      </c>
      <c r="DM57">
        <v>12</v>
      </c>
      <c r="DN57">
        <v>138</v>
      </c>
      <c r="DO57" s="1">
        <v>32266</v>
      </c>
      <c r="DP57" s="1">
        <v>2910</v>
      </c>
      <c r="DQ57" s="1">
        <v>5854</v>
      </c>
      <c r="DR57" s="1">
        <v>29322</v>
      </c>
      <c r="DS57" t="s">
        <v>877</v>
      </c>
      <c r="DT57">
        <v>0</v>
      </c>
      <c r="DU57" t="s">
        <v>273</v>
      </c>
      <c r="DV57" t="s">
        <v>273</v>
      </c>
      <c r="DW57" t="s">
        <v>280</v>
      </c>
      <c r="DX57" t="s">
        <v>280</v>
      </c>
      <c r="DY57" t="s">
        <v>280</v>
      </c>
      <c r="DZ57" t="s">
        <v>273</v>
      </c>
      <c r="EA57" t="s">
        <v>273</v>
      </c>
      <c r="EB57" t="s">
        <v>273</v>
      </c>
      <c r="EC57" t="s">
        <v>280</v>
      </c>
      <c r="ED57" t="s">
        <v>280</v>
      </c>
      <c r="EE57" t="s">
        <v>280</v>
      </c>
      <c r="EF57" t="s">
        <v>280</v>
      </c>
      <c r="EG57" s="1">
        <v>3641</v>
      </c>
      <c r="EH57" s="1">
        <v>41315</v>
      </c>
      <c r="EI57" t="s">
        <v>281</v>
      </c>
      <c r="EJ57" s="1">
        <v>9720</v>
      </c>
      <c r="EK57" t="s">
        <v>285</v>
      </c>
      <c r="EL57" s="1">
        <v>1260</v>
      </c>
      <c r="EM57" t="s">
        <v>281</v>
      </c>
      <c r="EN57" s="1">
        <v>14574</v>
      </c>
      <c r="EO57" s="1">
        <v>35277</v>
      </c>
      <c r="EP57" s="1">
        <v>4613</v>
      </c>
      <c r="EQ57" s="1">
        <v>54464</v>
      </c>
      <c r="ER57" s="1">
        <v>3385</v>
      </c>
      <c r="ES57">
        <v>727</v>
      </c>
      <c r="ET57" s="1">
        <v>4112</v>
      </c>
      <c r="EU57" s="1">
        <v>1309</v>
      </c>
      <c r="EV57">
        <v>28</v>
      </c>
      <c r="EW57" s="1">
        <v>1337</v>
      </c>
      <c r="EX57" s="1">
        <v>5960</v>
      </c>
      <c r="EY57" s="1">
        <v>1374</v>
      </c>
      <c r="EZ57" s="1">
        <v>7334</v>
      </c>
      <c r="FA57">
        <v>0</v>
      </c>
      <c r="FB57">
        <v>0</v>
      </c>
      <c r="FC57">
        <v>0</v>
      </c>
      <c r="FD57" s="1">
        <v>12783</v>
      </c>
      <c r="FE57" s="1">
        <v>25228</v>
      </c>
      <c r="FF57" s="1">
        <v>37406</v>
      </c>
      <c r="FG57" s="1">
        <v>67247</v>
      </c>
      <c r="FH57">
        <v>307</v>
      </c>
      <c r="FI57">
        <v>194</v>
      </c>
      <c r="FJ57" t="s">
        <v>273</v>
      </c>
      <c r="FK57" t="s">
        <v>345</v>
      </c>
      <c r="FM57" t="s">
        <v>273</v>
      </c>
      <c r="FV57" t="s">
        <v>273</v>
      </c>
      <c r="FW57" t="s">
        <v>280</v>
      </c>
      <c r="FX57" t="s">
        <v>273</v>
      </c>
      <c r="FY57" t="s">
        <v>280</v>
      </c>
      <c r="FZ57" t="s">
        <v>280</v>
      </c>
      <c r="GA57" t="s">
        <v>280</v>
      </c>
      <c r="GB57">
        <v>10</v>
      </c>
      <c r="GC57" s="12" t="s">
        <v>273</v>
      </c>
      <c r="GD57">
        <v>616</v>
      </c>
      <c r="GE57">
        <v>88</v>
      </c>
      <c r="GF57">
        <v>15</v>
      </c>
      <c r="GG57">
        <v>103</v>
      </c>
      <c r="GH57">
        <v>65</v>
      </c>
      <c r="GI57">
        <v>129</v>
      </c>
      <c r="GJ57">
        <v>22</v>
      </c>
      <c r="GK57">
        <v>319</v>
      </c>
      <c r="GL57">
        <v>260</v>
      </c>
      <c r="GM57">
        <v>59</v>
      </c>
      <c r="GN57">
        <v>0</v>
      </c>
      <c r="GO57">
        <v>319</v>
      </c>
      <c r="GP57" s="1">
        <v>1374</v>
      </c>
      <c r="GQ57">
        <v>413</v>
      </c>
      <c r="GR57" s="1">
        <v>1787</v>
      </c>
      <c r="GS57">
        <v>445</v>
      </c>
      <c r="GT57" s="1">
        <v>1242</v>
      </c>
      <c r="GU57" s="1">
        <v>2365</v>
      </c>
      <c r="GV57" s="1">
        <v>5839</v>
      </c>
      <c r="GW57" s="1">
        <v>3730</v>
      </c>
      <c r="GX57" s="1">
        <v>2109</v>
      </c>
      <c r="GY57">
        <v>0</v>
      </c>
      <c r="GZ57" s="1">
        <v>5839</v>
      </c>
      <c r="HA57">
        <v>0</v>
      </c>
      <c r="HB57">
        <v>0</v>
      </c>
      <c r="HC57" s="1">
        <v>9000</v>
      </c>
      <c r="HD57">
        <v>0</v>
      </c>
      <c r="HE57">
        <v>600</v>
      </c>
      <c r="HF57">
        <v>0</v>
      </c>
      <c r="HG57">
        <v>30</v>
      </c>
      <c r="HH57">
        <v>0</v>
      </c>
      <c r="HI57" t="s">
        <v>273</v>
      </c>
      <c r="HJ57">
        <v>350</v>
      </c>
      <c r="HK57" t="s">
        <v>273</v>
      </c>
      <c r="HL57">
        <v>50</v>
      </c>
      <c r="HM57" t="s">
        <v>273</v>
      </c>
      <c r="HN57">
        <v>178</v>
      </c>
      <c r="HO57" t="s">
        <v>379</v>
      </c>
      <c r="HP57" t="s">
        <v>273</v>
      </c>
      <c r="HQ57">
        <v>4</v>
      </c>
      <c r="HR57" t="s">
        <v>297</v>
      </c>
      <c r="HS57" t="s">
        <v>878</v>
      </c>
      <c r="HT57" t="s">
        <v>299</v>
      </c>
      <c r="HU57" t="s">
        <v>273</v>
      </c>
      <c r="HV57" s="1">
        <v>6000</v>
      </c>
      <c r="HW57" t="s">
        <v>285</v>
      </c>
      <c r="HX57" t="s">
        <v>286</v>
      </c>
      <c r="HY57" t="s">
        <v>300</v>
      </c>
      <c r="HZ57">
        <v>760</v>
      </c>
      <c r="IA57">
        <v>16</v>
      </c>
      <c r="IB57" t="s">
        <v>273</v>
      </c>
      <c r="IC57" t="s">
        <v>273</v>
      </c>
      <c r="ID57" t="s">
        <v>280</v>
      </c>
      <c r="IE57" t="s">
        <v>273</v>
      </c>
      <c r="IF57" t="s">
        <v>273</v>
      </c>
      <c r="IG57" t="s">
        <v>280</v>
      </c>
      <c r="IH57" t="s">
        <v>273</v>
      </c>
      <c r="II57" t="s">
        <v>273</v>
      </c>
      <c r="IJ57" t="s">
        <v>280</v>
      </c>
      <c r="IK57" t="s">
        <v>280</v>
      </c>
      <c r="IL57" t="s">
        <v>273</v>
      </c>
      <c r="IM57" t="s">
        <v>273</v>
      </c>
      <c r="IN57" t="s">
        <v>280</v>
      </c>
      <c r="IO57" t="s">
        <v>273</v>
      </c>
      <c r="IP57" t="s">
        <v>280</v>
      </c>
      <c r="IQ57" t="s">
        <v>280</v>
      </c>
      <c r="IR57" t="s">
        <v>280</v>
      </c>
      <c r="IS57" t="s">
        <v>273</v>
      </c>
      <c r="IU57" t="s">
        <v>280</v>
      </c>
      <c r="IW57">
        <v>5</v>
      </c>
      <c r="IX57">
        <v>200</v>
      </c>
      <c r="IY57">
        <v>5</v>
      </c>
      <c r="IZ57">
        <v>3</v>
      </c>
      <c r="JA57">
        <v>120</v>
      </c>
      <c r="JB57">
        <v>3</v>
      </c>
      <c r="JC57">
        <v>3</v>
      </c>
      <c r="JD57">
        <v>29.5</v>
      </c>
      <c r="JE57">
        <v>0.74</v>
      </c>
      <c r="JF57">
        <v>5.74</v>
      </c>
      <c r="JG57" t="s">
        <v>302</v>
      </c>
      <c r="JH57" s="14">
        <v>37.450000000000003</v>
      </c>
      <c r="JI57">
        <v>100</v>
      </c>
      <c r="JJ57">
        <v>5</v>
      </c>
      <c r="JK57" t="s">
        <v>879</v>
      </c>
      <c r="JL57" t="s">
        <v>304</v>
      </c>
      <c r="JM57" s="2">
        <v>46044</v>
      </c>
    </row>
    <row r="58" spans="1:273" x14ac:dyDescent="0.25">
      <c r="A58" s="7" t="s">
        <v>880</v>
      </c>
      <c r="B58" s="7" t="s">
        <v>881</v>
      </c>
      <c r="C58" s="7" t="s">
        <v>882</v>
      </c>
      <c r="D58" s="7" t="s">
        <v>883</v>
      </c>
      <c r="E58" s="7">
        <v>68730</v>
      </c>
      <c r="F58" s="7" t="s">
        <v>610</v>
      </c>
      <c r="G58" s="7" t="s">
        <v>884</v>
      </c>
      <c r="H58" s="7" t="s">
        <v>310</v>
      </c>
      <c r="I58" s="7">
        <v>758</v>
      </c>
      <c r="J58" s="7">
        <v>1015</v>
      </c>
      <c r="K58" s="7">
        <v>0</v>
      </c>
      <c r="L58" s="7">
        <v>0</v>
      </c>
      <c r="M58" s="7">
        <v>1984</v>
      </c>
      <c r="N58" s="7"/>
      <c r="O58" s="7"/>
      <c r="P58" s="7"/>
      <c r="Q58" s="7" t="s">
        <v>274</v>
      </c>
      <c r="R58" s="7" t="s">
        <v>275</v>
      </c>
      <c r="S58" s="7" t="s">
        <v>805</v>
      </c>
      <c r="T58" s="7" t="s">
        <v>273</v>
      </c>
      <c r="U58" s="7" t="s">
        <v>277</v>
      </c>
      <c r="V58" s="7" t="s">
        <v>280</v>
      </c>
      <c r="W58" s="7">
        <v>1</v>
      </c>
      <c r="X58" s="7"/>
      <c r="Y58" s="7"/>
      <c r="Z58" s="7"/>
      <c r="AA58" s="7"/>
      <c r="AB58" s="7"/>
      <c r="AC58" s="7"/>
      <c r="AD58" s="7"/>
      <c r="AE58" s="7"/>
      <c r="AF58" s="7"/>
      <c r="AG58" s="7">
        <v>3960</v>
      </c>
      <c r="AH58" s="9"/>
      <c r="AI58" s="7"/>
      <c r="AJ58" s="7"/>
      <c r="AK58" s="8">
        <v>45566</v>
      </c>
      <c r="AL58" s="8">
        <v>45930</v>
      </c>
      <c r="AM58" s="11"/>
      <c r="AN58" s="7"/>
      <c r="AO58" s="11"/>
      <c r="AP58" s="7"/>
      <c r="AQ58" s="11"/>
      <c r="AR58" s="7"/>
      <c r="AS58" s="11"/>
      <c r="AT58" s="11"/>
      <c r="AU58" s="11">
        <v>200</v>
      </c>
      <c r="AV58" s="11"/>
      <c r="AW58" s="11"/>
      <c r="AX58" s="11"/>
      <c r="AY58" s="11"/>
      <c r="AZ58" s="11"/>
      <c r="BA58" s="7"/>
      <c r="BB58" s="11"/>
      <c r="BC58" s="11"/>
      <c r="BD58" s="11"/>
      <c r="BE58" s="11"/>
      <c r="BF58" s="7"/>
      <c r="BG58" s="11"/>
      <c r="BH58" s="11"/>
      <c r="BI58" s="11"/>
      <c r="BJ58" s="11"/>
      <c r="BK58" s="11"/>
      <c r="BL58" s="11"/>
      <c r="BM58" s="11"/>
      <c r="BN58" s="11"/>
      <c r="BO58" s="7"/>
      <c r="BP58" s="7"/>
      <c r="BQ58" s="11"/>
      <c r="BR58" s="11"/>
      <c r="BS58" s="7"/>
      <c r="BT58" s="11"/>
      <c r="BU58" s="11"/>
      <c r="BV58" s="11"/>
      <c r="BW58" s="7"/>
      <c r="BX58" s="7"/>
      <c r="BY58" s="7"/>
      <c r="BZ58" s="7"/>
      <c r="CA58" s="7"/>
      <c r="CB58" s="7"/>
      <c r="CC58" s="7"/>
      <c r="CD58" s="7"/>
      <c r="CE58" s="7"/>
      <c r="CF58" s="7"/>
      <c r="CG58" s="7"/>
      <c r="CH58" s="11"/>
      <c r="CI58" s="11"/>
      <c r="CJ58" s="11"/>
      <c r="CK58" s="11"/>
      <c r="CL58" s="11"/>
      <c r="CM58" s="11"/>
      <c r="CN58" s="11"/>
      <c r="CO58" s="11"/>
      <c r="CP58" s="11"/>
      <c r="CQ58" s="11"/>
      <c r="CR58" s="11"/>
      <c r="CS58" s="11"/>
      <c r="CT58" s="9">
        <v>6657</v>
      </c>
      <c r="CU58" s="7"/>
      <c r="CV58" s="7"/>
      <c r="CW58" s="9">
        <v>6657</v>
      </c>
      <c r="CX58" s="7">
        <v>66</v>
      </c>
      <c r="CY58" s="7"/>
      <c r="CZ58" s="7"/>
      <c r="DA58" s="7">
        <v>66</v>
      </c>
      <c r="DB58" s="7">
        <v>56</v>
      </c>
      <c r="DC58" s="7"/>
      <c r="DD58" s="7"/>
      <c r="DE58" s="7">
        <v>56</v>
      </c>
      <c r="DF58" s="7">
        <v>2</v>
      </c>
      <c r="DG58" s="7"/>
      <c r="DH58" s="7"/>
      <c r="DI58" s="7">
        <v>2</v>
      </c>
      <c r="DJ58" s="7"/>
      <c r="DK58" s="7">
        <v>31</v>
      </c>
      <c r="DL58" s="7"/>
      <c r="DM58" s="7"/>
      <c r="DN58" s="7">
        <v>31</v>
      </c>
      <c r="DO58" s="9">
        <v>6810</v>
      </c>
      <c r="DP58" s="7"/>
      <c r="DQ58" s="7"/>
      <c r="DR58" s="9">
        <v>6810</v>
      </c>
      <c r="DS58" s="7"/>
      <c r="DT58" s="7"/>
      <c r="DU58" s="7"/>
      <c r="DV58" s="7"/>
      <c r="DW58" s="7" t="s">
        <v>280</v>
      </c>
      <c r="DX58" s="7"/>
      <c r="DY58" s="7"/>
      <c r="DZ58" s="7"/>
      <c r="EA58" s="7"/>
      <c r="EB58" s="7"/>
      <c r="EC58" s="7" t="s">
        <v>280</v>
      </c>
      <c r="ED58" s="7"/>
      <c r="EE58" s="7"/>
      <c r="EF58" s="7" t="s">
        <v>280</v>
      </c>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t="s">
        <v>273</v>
      </c>
      <c r="FY58" s="7"/>
      <c r="FZ58" s="7"/>
      <c r="GA58" s="7" t="s">
        <v>280</v>
      </c>
      <c r="GB58" s="7"/>
      <c r="GC58" s="13"/>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c r="JA58" s="7"/>
      <c r="JB58" s="7"/>
      <c r="JC58" s="7"/>
      <c r="JD58" s="7"/>
      <c r="JE58" s="7"/>
      <c r="JF58" s="7"/>
      <c r="JG58" s="7"/>
      <c r="JH58" s="15"/>
      <c r="JI58" s="7"/>
      <c r="JJ58" s="7"/>
      <c r="JK58" s="7"/>
      <c r="JL58" s="7"/>
      <c r="JM58" s="7"/>
    </row>
    <row r="59" spans="1:273" x14ac:dyDescent="0.25">
      <c r="A59" t="s">
        <v>885</v>
      </c>
      <c r="B59" t="s">
        <v>886</v>
      </c>
      <c r="C59" t="s">
        <v>887</v>
      </c>
      <c r="D59" t="s">
        <v>888</v>
      </c>
      <c r="E59">
        <v>69024</v>
      </c>
      <c r="F59" t="s">
        <v>889</v>
      </c>
      <c r="G59" t="s">
        <v>890</v>
      </c>
      <c r="H59" t="s">
        <v>387</v>
      </c>
      <c r="I59">
        <v>512</v>
      </c>
      <c r="J59">
        <v>512</v>
      </c>
      <c r="K59">
        <v>0</v>
      </c>
      <c r="L59">
        <v>0</v>
      </c>
      <c r="M59">
        <v>2016</v>
      </c>
      <c r="N59">
        <v>2016</v>
      </c>
      <c r="O59" t="s">
        <v>280</v>
      </c>
      <c r="Q59" t="s">
        <v>274</v>
      </c>
      <c r="R59" t="s">
        <v>275</v>
      </c>
      <c r="S59" t="s">
        <v>276</v>
      </c>
      <c r="T59" t="s">
        <v>273</v>
      </c>
      <c r="U59" t="s">
        <v>277</v>
      </c>
      <c r="W59">
        <v>1</v>
      </c>
      <c r="X59" t="s">
        <v>273</v>
      </c>
      <c r="Y59" t="s">
        <v>280</v>
      </c>
      <c r="AE59" t="s">
        <v>273</v>
      </c>
      <c r="AG59" s="1">
        <v>2800</v>
      </c>
      <c r="AH59" s="1">
        <v>1040</v>
      </c>
      <c r="AI59">
        <v>52</v>
      </c>
      <c r="AJ59" s="1">
        <v>1040</v>
      </c>
      <c r="AK59" s="2">
        <v>45566</v>
      </c>
      <c r="AL59" s="2">
        <v>45930</v>
      </c>
      <c r="AM59" s="10">
        <v>29610</v>
      </c>
      <c r="AO59" s="10"/>
      <c r="AP59" t="s">
        <v>891</v>
      </c>
      <c r="AQ59" s="10">
        <v>100</v>
      </c>
      <c r="AS59" s="10"/>
      <c r="AT59" s="10">
        <v>29710</v>
      </c>
      <c r="AU59" s="10">
        <v>845</v>
      </c>
      <c r="AV59" s="10">
        <v>0</v>
      </c>
      <c r="AW59" s="10">
        <v>0</v>
      </c>
      <c r="AX59" s="10">
        <v>0</v>
      </c>
      <c r="AY59" s="10">
        <v>0</v>
      </c>
      <c r="AZ59" s="10">
        <v>845</v>
      </c>
      <c r="BB59" s="10">
        <v>0</v>
      </c>
      <c r="BC59" s="10">
        <v>0</v>
      </c>
      <c r="BD59" s="10">
        <v>500</v>
      </c>
      <c r="BE59" s="10">
        <v>0</v>
      </c>
      <c r="BF59" t="s">
        <v>892</v>
      </c>
      <c r="BG59" s="10">
        <v>289</v>
      </c>
      <c r="BH59" s="10">
        <v>789</v>
      </c>
      <c r="BI59" s="10">
        <v>31344</v>
      </c>
      <c r="BJ59" s="10">
        <v>0</v>
      </c>
      <c r="BK59" s="10">
        <v>0</v>
      </c>
      <c r="BL59" s="10">
        <v>0</v>
      </c>
      <c r="BM59" s="10">
        <v>0</v>
      </c>
      <c r="BN59" s="10">
        <v>0</v>
      </c>
      <c r="BO59" t="s">
        <v>273</v>
      </c>
      <c r="BP59" t="s">
        <v>893</v>
      </c>
      <c r="BQ59" s="10">
        <v>5</v>
      </c>
      <c r="BR59" s="10">
        <v>5</v>
      </c>
      <c r="BS59">
        <v>1</v>
      </c>
      <c r="BT59" s="10">
        <v>24439</v>
      </c>
      <c r="BU59" s="10">
        <v>2910</v>
      </c>
      <c r="BV59" s="10">
        <v>27349</v>
      </c>
      <c r="BW59" t="s">
        <v>280</v>
      </c>
      <c r="BX59" t="s">
        <v>280</v>
      </c>
      <c r="BY59" t="s">
        <v>280</v>
      </c>
      <c r="BZ59" t="s">
        <v>280</v>
      </c>
      <c r="CA59" t="s">
        <v>280</v>
      </c>
      <c r="CB59" t="s">
        <v>280</v>
      </c>
      <c r="CC59" t="s">
        <v>280</v>
      </c>
      <c r="CD59" t="s">
        <v>273</v>
      </c>
      <c r="CE59" t="s">
        <v>273</v>
      </c>
      <c r="CF59" t="s">
        <v>280</v>
      </c>
      <c r="CH59" s="10">
        <v>944</v>
      </c>
      <c r="CI59" s="10">
        <v>500</v>
      </c>
      <c r="CJ59" s="10">
        <v>0</v>
      </c>
      <c r="CK59" s="10">
        <v>1444</v>
      </c>
      <c r="CL59" s="10">
        <v>0</v>
      </c>
      <c r="CM59" s="10">
        <v>0</v>
      </c>
      <c r="CN59" s="10">
        <v>1276</v>
      </c>
      <c r="CO59" s="10">
        <v>0</v>
      </c>
      <c r="CP59" s="10">
        <v>8966</v>
      </c>
      <c r="CQ59" s="10">
        <v>10242</v>
      </c>
      <c r="CR59" s="10">
        <v>39035</v>
      </c>
      <c r="CS59" s="10">
        <v>0</v>
      </c>
      <c r="CT59" s="1">
        <v>10268</v>
      </c>
      <c r="CU59">
        <v>337</v>
      </c>
      <c r="CV59">
        <v>234</v>
      </c>
      <c r="CW59" s="1">
        <v>10371</v>
      </c>
      <c r="CX59">
        <v>98</v>
      </c>
      <c r="CY59">
        <v>0</v>
      </c>
      <c r="CZ59">
        <v>0</v>
      </c>
      <c r="DA59">
        <v>98</v>
      </c>
      <c r="DB59" s="1">
        <v>1078</v>
      </c>
      <c r="DC59">
        <v>5</v>
      </c>
      <c r="DD59">
        <v>86</v>
      </c>
      <c r="DE59">
        <v>997</v>
      </c>
      <c r="DF59">
        <v>1</v>
      </c>
      <c r="DG59">
        <v>0</v>
      </c>
      <c r="DH59">
        <v>0</v>
      </c>
      <c r="DI59">
        <v>1</v>
      </c>
      <c r="DJ59">
        <v>0</v>
      </c>
      <c r="DK59">
        <v>0</v>
      </c>
      <c r="DL59">
        <v>0</v>
      </c>
      <c r="DM59">
        <v>0</v>
      </c>
      <c r="DN59">
        <v>0</v>
      </c>
      <c r="DO59" s="1">
        <v>11444</v>
      </c>
      <c r="DP59">
        <v>342</v>
      </c>
      <c r="DQ59">
        <v>320</v>
      </c>
      <c r="DR59" s="1">
        <v>11466</v>
      </c>
      <c r="DS59" t="s">
        <v>894</v>
      </c>
      <c r="DT59">
        <v>150</v>
      </c>
      <c r="DU59" t="s">
        <v>280</v>
      </c>
      <c r="DV59" t="s">
        <v>273</v>
      </c>
      <c r="DW59" t="s">
        <v>280</v>
      </c>
      <c r="DX59" t="s">
        <v>280</v>
      </c>
      <c r="DY59" t="s">
        <v>280</v>
      </c>
      <c r="DZ59" t="s">
        <v>273</v>
      </c>
      <c r="EA59" t="s">
        <v>280</v>
      </c>
      <c r="EB59" t="s">
        <v>273</v>
      </c>
      <c r="EC59" t="s">
        <v>280</v>
      </c>
      <c r="ED59" t="s">
        <v>280</v>
      </c>
      <c r="EE59" t="s">
        <v>280</v>
      </c>
      <c r="EF59" t="s">
        <v>280</v>
      </c>
      <c r="EG59">
        <v>404</v>
      </c>
      <c r="EH59" s="1">
        <v>1944</v>
      </c>
      <c r="EI59" t="s">
        <v>281</v>
      </c>
      <c r="EJ59">
        <v>89</v>
      </c>
      <c r="EK59" t="s">
        <v>285</v>
      </c>
      <c r="EL59">
        <v>108</v>
      </c>
      <c r="EM59" t="s">
        <v>281</v>
      </c>
      <c r="EN59">
        <v>429</v>
      </c>
      <c r="EO59">
        <v>563</v>
      </c>
      <c r="EP59">
        <v>0</v>
      </c>
      <c r="EQ59">
        <v>992</v>
      </c>
      <c r="ER59">
        <v>109</v>
      </c>
      <c r="ES59">
        <v>24</v>
      </c>
      <c r="ET59">
        <v>133</v>
      </c>
      <c r="EU59">
        <v>34</v>
      </c>
      <c r="EV59">
        <v>0</v>
      </c>
      <c r="EW59">
        <v>34</v>
      </c>
      <c r="EX59">
        <v>227</v>
      </c>
      <c r="EY59">
        <v>121</v>
      </c>
      <c r="EZ59">
        <v>348</v>
      </c>
      <c r="FA59">
        <v>0</v>
      </c>
      <c r="FB59">
        <v>0</v>
      </c>
      <c r="FC59">
        <v>0</v>
      </c>
      <c r="FD59">
        <v>515</v>
      </c>
      <c r="FE59">
        <v>799</v>
      </c>
      <c r="FF59">
        <v>708</v>
      </c>
      <c r="FG59" s="1">
        <v>1507</v>
      </c>
      <c r="FH59">
        <v>0</v>
      </c>
      <c r="FI59">
        <v>68</v>
      </c>
      <c r="FJ59" t="s">
        <v>280</v>
      </c>
      <c r="FK59" t="s">
        <v>282</v>
      </c>
      <c r="FQ59" t="s">
        <v>273</v>
      </c>
      <c r="FR59" t="s">
        <v>273</v>
      </c>
      <c r="FS59" t="s">
        <v>273</v>
      </c>
      <c r="FV59" t="s">
        <v>280</v>
      </c>
      <c r="FW59" t="s">
        <v>280</v>
      </c>
      <c r="FX59" t="s">
        <v>273</v>
      </c>
      <c r="FY59" t="s">
        <v>280</v>
      </c>
      <c r="FZ59" t="s">
        <v>280</v>
      </c>
      <c r="GA59" t="s">
        <v>280</v>
      </c>
      <c r="GB59">
        <v>40</v>
      </c>
      <c r="GC59" s="12"/>
      <c r="GE59">
        <v>25</v>
      </c>
      <c r="GF59">
        <v>40</v>
      </c>
      <c r="GG59">
        <v>65</v>
      </c>
      <c r="GH59">
        <v>0</v>
      </c>
      <c r="GI59">
        <v>0</v>
      </c>
      <c r="GJ59">
        <v>8</v>
      </c>
      <c r="GK59">
        <v>73</v>
      </c>
      <c r="GL59">
        <v>48</v>
      </c>
      <c r="GM59">
        <v>25</v>
      </c>
      <c r="GN59">
        <v>0</v>
      </c>
      <c r="GO59">
        <v>73</v>
      </c>
      <c r="GP59">
        <v>105</v>
      </c>
      <c r="GQ59">
        <v>668</v>
      </c>
      <c r="GR59">
        <v>773</v>
      </c>
      <c r="GS59">
        <v>0</v>
      </c>
      <c r="GT59">
        <v>0</v>
      </c>
      <c r="GU59">
        <v>40</v>
      </c>
      <c r="GV59">
        <v>813</v>
      </c>
      <c r="GW59">
        <v>718</v>
      </c>
      <c r="GX59">
        <v>95</v>
      </c>
      <c r="GY59">
        <v>0</v>
      </c>
      <c r="GZ59">
        <v>813</v>
      </c>
      <c r="HA59">
        <v>0</v>
      </c>
      <c r="HB59">
        <v>0</v>
      </c>
      <c r="HC59">
        <v>0</v>
      </c>
      <c r="HD59">
        <v>0</v>
      </c>
      <c r="HE59">
        <v>0</v>
      </c>
      <c r="HF59">
        <v>0</v>
      </c>
      <c r="HG59">
        <v>8</v>
      </c>
      <c r="HH59">
        <v>40</v>
      </c>
      <c r="HI59" t="s">
        <v>273</v>
      </c>
      <c r="HJ59">
        <v>30</v>
      </c>
      <c r="HK59" t="s">
        <v>280</v>
      </c>
      <c r="HM59" t="s">
        <v>280</v>
      </c>
      <c r="HO59" t="s">
        <v>895</v>
      </c>
      <c r="HP59" t="s">
        <v>273</v>
      </c>
      <c r="HQ59">
        <v>5</v>
      </c>
      <c r="HR59" t="s">
        <v>512</v>
      </c>
      <c r="HS59" t="s">
        <v>896</v>
      </c>
      <c r="HT59" t="s">
        <v>365</v>
      </c>
      <c r="HU59" t="s">
        <v>273</v>
      </c>
      <c r="HV59" t="s">
        <v>278</v>
      </c>
      <c r="HX59" t="s">
        <v>366</v>
      </c>
      <c r="HY59" t="s">
        <v>543</v>
      </c>
      <c r="HZ59">
        <v>30</v>
      </c>
      <c r="IA59">
        <v>29</v>
      </c>
      <c r="IB59" t="s">
        <v>280</v>
      </c>
      <c r="IC59" t="s">
        <v>280</v>
      </c>
      <c r="ID59" t="s">
        <v>280</v>
      </c>
      <c r="IE59" t="s">
        <v>280</v>
      </c>
      <c r="IF59" t="s">
        <v>280</v>
      </c>
      <c r="IG59" t="s">
        <v>280</v>
      </c>
      <c r="IH59" t="s">
        <v>280</v>
      </c>
      <c r="II59" t="s">
        <v>280</v>
      </c>
      <c r="IJ59" t="s">
        <v>280</v>
      </c>
      <c r="IK59" t="s">
        <v>280</v>
      </c>
      <c r="IL59" t="s">
        <v>280</v>
      </c>
      <c r="IM59" t="s">
        <v>280</v>
      </c>
      <c r="IN59" t="s">
        <v>280</v>
      </c>
      <c r="IO59" t="s">
        <v>280</v>
      </c>
      <c r="IP59" t="s">
        <v>280</v>
      </c>
      <c r="IQ59" t="s">
        <v>280</v>
      </c>
      <c r="IR59" t="s">
        <v>280</v>
      </c>
      <c r="IS59" t="s">
        <v>280</v>
      </c>
      <c r="IT59" t="s">
        <v>545</v>
      </c>
      <c r="IU59" t="s">
        <v>280</v>
      </c>
      <c r="IW59">
        <v>1</v>
      </c>
      <c r="IX59">
        <v>20</v>
      </c>
      <c r="IY59">
        <v>0.5</v>
      </c>
      <c r="IZ59">
        <v>0</v>
      </c>
      <c r="JA59">
        <v>0</v>
      </c>
      <c r="JB59">
        <v>0</v>
      </c>
      <c r="JC59">
        <v>1</v>
      </c>
      <c r="JD59">
        <v>1</v>
      </c>
      <c r="JE59">
        <v>0.03</v>
      </c>
      <c r="JF59">
        <v>0.53</v>
      </c>
      <c r="JG59" t="s">
        <v>304</v>
      </c>
      <c r="JH59" s="14">
        <v>15.5</v>
      </c>
      <c r="JI59">
        <v>12</v>
      </c>
      <c r="JJ59">
        <v>1.5</v>
      </c>
      <c r="JK59" t="s">
        <v>897</v>
      </c>
      <c r="JL59" t="s">
        <v>302</v>
      </c>
      <c r="JM59" s="2">
        <v>46057</v>
      </c>
    </row>
    <row r="60" spans="1:273" x14ac:dyDescent="0.25">
      <c r="A60" t="s">
        <v>898</v>
      </c>
      <c r="B60" t="s">
        <v>899</v>
      </c>
      <c r="C60" t="s">
        <v>900</v>
      </c>
      <c r="D60" t="s">
        <v>901</v>
      </c>
      <c r="E60">
        <v>69025</v>
      </c>
      <c r="F60" t="s">
        <v>902</v>
      </c>
      <c r="G60" t="s">
        <v>903</v>
      </c>
      <c r="H60" t="s">
        <v>272</v>
      </c>
      <c r="I60">
        <v>809</v>
      </c>
      <c r="J60">
        <v>809</v>
      </c>
      <c r="K60">
        <v>0</v>
      </c>
      <c r="L60">
        <v>0</v>
      </c>
      <c r="M60">
        <v>1980</v>
      </c>
      <c r="N60">
        <v>2018</v>
      </c>
      <c r="O60" t="s">
        <v>280</v>
      </c>
      <c r="Q60" t="s">
        <v>274</v>
      </c>
      <c r="R60" t="s">
        <v>275</v>
      </c>
      <c r="S60" t="s">
        <v>276</v>
      </c>
      <c r="T60" t="s">
        <v>273</v>
      </c>
      <c r="U60" t="s">
        <v>277</v>
      </c>
      <c r="W60">
        <v>1</v>
      </c>
      <c r="X60" t="s">
        <v>273</v>
      </c>
      <c r="Y60" t="s">
        <v>273</v>
      </c>
      <c r="Z60">
        <v>20</v>
      </c>
      <c r="AA60" t="s">
        <v>280</v>
      </c>
      <c r="AE60" t="s">
        <v>273</v>
      </c>
      <c r="AG60" s="1">
        <v>2016</v>
      </c>
      <c r="AH60" s="1">
        <v>1220</v>
      </c>
      <c r="AI60">
        <v>52</v>
      </c>
      <c r="AJ60" s="1">
        <v>1220</v>
      </c>
      <c r="AK60" s="2">
        <v>45566</v>
      </c>
      <c r="AL60" s="2">
        <v>45930</v>
      </c>
      <c r="AM60" s="10">
        <v>35535</v>
      </c>
      <c r="AO60" s="10"/>
      <c r="AQ60" s="10"/>
      <c r="AS60" s="10"/>
      <c r="AT60" s="10">
        <v>35535</v>
      </c>
      <c r="AU60" s="10">
        <v>200</v>
      </c>
      <c r="AV60" s="10">
        <v>0</v>
      </c>
      <c r="AW60" s="10">
        <v>0</v>
      </c>
      <c r="AX60" s="10">
        <v>0</v>
      </c>
      <c r="AY60" s="10">
        <v>0</v>
      </c>
      <c r="AZ60" s="10">
        <v>200</v>
      </c>
      <c r="BB60" s="10">
        <v>0</v>
      </c>
      <c r="BC60" s="10">
        <v>0</v>
      </c>
      <c r="BD60" s="10">
        <v>0</v>
      </c>
      <c r="BE60" s="10">
        <v>0</v>
      </c>
      <c r="BF60" t="s">
        <v>904</v>
      </c>
      <c r="BG60" s="10">
        <v>1304</v>
      </c>
      <c r="BH60" s="10">
        <v>1304</v>
      </c>
      <c r="BI60" s="10">
        <v>37039</v>
      </c>
      <c r="BJ60" s="10">
        <v>0</v>
      </c>
      <c r="BK60" s="10">
        <v>0</v>
      </c>
      <c r="BL60" s="10">
        <v>0</v>
      </c>
      <c r="BM60" s="10">
        <v>0</v>
      </c>
      <c r="BN60" s="10">
        <v>0</v>
      </c>
      <c r="BO60" t="s">
        <v>280</v>
      </c>
      <c r="BQ60" s="10"/>
      <c r="BR60" s="10"/>
      <c r="BS60">
        <v>10</v>
      </c>
      <c r="BT60" s="10">
        <v>16383</v>
      </c>
      <c r="BU60" s="10">
        <v>1253</v>
      </c>
      <c r="BV60" s="10">
        <v>17636</v>
      </c>
      <c r="BW60" t="s">
        <v>280</v>
      </c>
      <c r="BX60" t="s">
        <v>280</v>
      </c>
      <c r="BY60" t="s">
        <v>280</v>
      </c>
      <c r="BZ60" t="s">
        <v>280</v>
      </c>
      <c r="CA60" t="s">
        <v>280</v>
      </c>
      <c r="CB60" t="s">
        <v>280</v>
      </c>
      <c r="CC60" t="s">
        <v>280</v>
      </c>
      <c r="CD60" t="s">
        <v>273</v>
      </c>
      <c r="CE60" t="s">
        <v>273</v>
      </c>
      <c r="CF60" t="s">
        <v>273</v>
      </c>
      <c r="CG60" t="s">
        <v>905</v>
      </c>
      <c r="CH60" s="10">
        <v>3084</v>
      </c>
      <c r="CI60" s="10">
        <v>500</v>
      </c>
      <c r="CJ60" s="10">
        <v>59</v>
      </c>
      <c r="CK60" s="10">
        <v>3643</v>
      </c>
      <c r="CL60" s="10">
        <v>0</v>
      </c>
      <c r="CM60" s="10">
        <v>0</v>
      </c>
      <c r="CN60" s="10">
        <v>975</v>
      </c>
      <c r="CO60" s="10">
        <v>128</v>
      </c>
      <c r="CP60" s="10">
        <v>3375</v>
      </c>
      <c r="CQ60" s="10">
        <v>4478</v>
      </c>
      <c r="CR60" s="10">
        <v>25757</v>
      </c>
      <c r="CS60" s="10">
        <v>0</v>
      </c>
      <c r="CT60" s="1">
        <v>11335</v>
      </c>
      <c r="CU60">
        <v>567</v>
      </c>
      <c r="CV60">
        <v>629</v>
      </c>
      <c r="CW60" s="1">
        <v>11273</v>
      </c>
      <c r="CX60">
        <v>205</v>
      </c>
      <c r="CY60">
        <v>16</v>
      </c>
      <c r="CZ60">
        <v>0</v>
      </c>
      <c r="DA60">
        <v>221</v>
      </c>
      <c r="DB60">
        <v>835</v>
      </c>
      <c r="DC60">
        <v>21</v>
      </c>
      <c r="DD60">
        <v>0</v>
      </c>
      <c r="DE60">
        <v>856</v>
      </c>
      <c r="DF60">
        <v>3</v>
      </c>
      <c r="DG60">
        <v>0</v>
      </c>
      <c r="DH60">
        <v>0</v>
      </c>
      <c r="DI60">
        <v>3</v>
      </c>
      <c r="DJ60" t="s">
        <v>311</v>
      </c>
      <c r="DK60">
        <v>22</v>
      </c>
      <c r="DL60">
        <v>0</v>
      </c>
      <c r="DM60">
        <v>0</v>
      </c>
      <c r="DN60">
        <v>22</v>
      </c>
      <c r="DO60" s="1">
        <v>12397</v>
      </c>
      <c r="DP60">
        <v>604</v>
      </c>
      <c r="DQ60">
        <v>629</v>
      </c>
      <c r="DR60" s="1">
        <v>12372</v>
      </c>
      <c r="DS60" t="s">
        <v>906</v>
      </c>
      <c r="DT60">
        <v>8</v>
      </c>
      <c r="DU60" t="s">
        <v>280</v>
      </c>
      <c r="DV60" t="s">
        <v>273</v>
      </c>
      <c r="DW60" t="s">
        <v>280</v>
      </c>
      <c r="DX60" t="s">
        <v>280</v>
      </c>
      <c r="DY60" t="s">
        <v>280</v>
      </c>
      <c r="DZ60" t="s">
        <v>273</v>
      </c>
      <c r="EA60" t="s">
        <v>280</v>
      </c>
      <c r="EB60" t="s">
        <v>273</v>
      </c>
      <c r="EC60" t="s">
        <v>280</v>
      </c>
      <c r="ED60" t="s">
        <v>280</v>
      </c>
      <c r="EE60" t="s">
        <v>280</v>
      </c>
      <c r="EF60" t="s">
        <v>280</v>
      </c>
      <c r="EG60">
        <v>166</v>
      </c>
      <c r="EH60" s="1">
        <v>2606</v>
      </c>
      <c r="EI60" t="s">
        <v>281</v>
      </c>
      <c r="EJ60">
        <v>246</v>
      </c>
      <c r="EK60" t="s">
        <v>281</v>
      </c>
      <c r="EL60">
        <v>218</v>
      </c>
      <c r="EM60" t="s">
        <v>281</v>
      </c>
      <c r="EN60" s="1">
        <v>1541</v>
      </c>
      <c r="EO60" s="1">
        <v>1284</v>
      </c>
      <c r="EP60">
        <v>1</v>
      </c>
      <c r="EQ60" s="1">
        <v>2826</v>
      </c>
      <c r="ER60">
        <v>985</v>
      </c>
      <c r="ES60">
        <v>47</v>
      </c>
      <c r="ET60" s="1">
        <v>1032</v>
      </c>
      <c r="EU60">
        <v>16</v>
      </c>
      <c r="EV60">
        <v>0</v>
      </c>
      <c r="EW60">
        <v>16</v>
      </c>
      <c r="EX60" s="1">
        <v>1482</v>
      </c>
      <c r="EY60">
        <v>161</v>
      </c>
      <c r="EZ60" s="1">
        <v>1643</v>
      </c>
      <c r="FA60">
        <v>0</v>
      </c>
      <c r="FB60">
        <v>0</v>
      </c>
      <c r="FC60">
        <v>0</v>
      </c>
      <c r="FD60" s="1">
        <v>2691</v>
      </c>
      <c r="FE60" s="1">
        <v>4024</v>
      </c>
      <c r="FF60" s="1">
        <v>1492</v>
      </c>
      <c r="FG60" s="1">
        <v>5517</v>
      </c>
      <c r="FH60">
        <v>0</v>
      </c>
      <c r="FI60">
        <v>295</v>
      </c>
      <c r="FJ60" t="s">
        <v>273</v>
      </c>
      <c r="FK60" t="s">
        <v>362</v>
      </c>
      <c r="FV60" t="s">
        <v>280</v>
      </c>
      <c r="FW60" t="s">
        <v>280</v>
      </c>
      <c r="FX60" t="s">
        <v>273</v>
      </c>
      <c r="FY60" t="s">
        <v>280</v>
      </c>
      <c r="FZ60" t="s">
        <v>280</v>
      </c>
      <c r="GA60" t="s">
        <v>280</v>
      </c>
      <c r="GB60">
        <v>12</v>
      </c>
      <c r="GC60" s="12"/>
      <c r="GE60">
        <v>5</v>
      </c>
      <c r="GF60">
        <v>16</v>
      </c>
      <c r="GG60">
        <v>21</v>
      </c>
      <c r="GH60">
        <v>0</v>
      </c>
      <c r="GI60">
        <v>12</v>
      </c>
      <c r="GJ60">
        <v>0</v>
      </c>
      <c r="GK60">
        <v>33</v>
      </c>
      <c r="GL60">
        <v>33</v>
      </c>
      <c r="GM60">
        <v>0</v>
      </c>
      <c r="GN60">
        <v>0</v>
      </c>
      <c r="GO60">
        <v>33</v>
      </c>
      <c r="GP60">
        <v>18</v>
      </c>
      <c r="GQ60">
        <v>66</v>
      </c>
      <c r="GR60">
        <v>84</v>
      </c>
      <c r="GS60">
        <v>0</v>
      </c>
      <c r="GT60">
        <v>55</v>
      </c>
      <c r="GU60">
        <v>0</v>
      </c>
      <c r="GV60">
        <v>139</v>
      </c>
      <c r="GW60">
        <v>139</v>
      </c>
      <c r="GX60">
        <v>0</v>
      </c>
      <c r="GY60">
        <v>0</v>
      </c>
      <c r="GZ60">
        <v>139</v>
      </c>
      <c r="HA60">
        <v>0</v>
      </c>
      <c r="HB60">
        <v>0</v>
      </c>
      <c r="HC60">
        <v>0</v>
      </c>
      <c r="HD60">
        <v>0</v>
      </c>
      <c r="HE60">
        <v>0</v>
      </c>
      <c r="HF60">
        <v>0</v>
      </c>
      <c r="HG60">
        <v>0</v>
      </c>
      <c r="HH60">
        <v>0</v>
      </c>
      <c r="HI60" t="s">
        <v>273</v>
      </c>
      <c r="HJ60">
        <v>38</v>
      </c>
      <c r="HK60" t="s">
        <v>280</v>
      </c>
      <c r="HM60" t="s">
        <v>280</v>
      </c>
      <c r="HO60" t="s">
        <v>278</v>
      </c>
      <c r="HP60" t="s">
        <v>273</v>
      </c>
      <c r="HQ60">
        <v>2</v>
      </c>
      <c r="HR60" t="s">
        <v>443</v>
      </c>
      <c r="HS60" t="s">
        <v>907</v>
      </c>
      <c r="HT60" t="s">
        <v>299</v>
      </c>
      <c r="HU60" t="s">
        <v>273</v>
      </c>
      <c r="HV60" t="s">
        <v>278</v>
      </c>
      <c r="HX60" t="s">
        <v>393</v>
      </c>
      <c r="HY60" t="s">
        <v>300</v>
      </c>
      <c r="HZ60">
        <v>49</v>
      </c>
      <c r="IA60">
        <v>49</v>
      </c>
      <c r="IB60" t="s">
        <v>280</v>
      </c>
      <c r="IC60" t="s">
        <v>280</v>
      </c>
      <c r="ID60" t="s">
        <v>280</v>
      </c>
      <c r="IE60" t="s">
        <v>280</v>
      </c>
      <c r="IF60" t="s">
        <v>273</v>
      </c>
      <c r="IG60" t="s">
        <v>280</v>
      </c>
      <c r="IH60" t="s">
        <v>280</v>
      </c>
      <c r="II60" t="s">
        <v>280</v>
      </c>
      <c r="IJ60" t="s">
        <v>280</v>
      </c>
      <c r="IK60" t="s">
        <v>280</v>
      </c>
      <c r="IL60" t="s">
        <v>280</v>
      </c>
      <c r="IM60" t="s">
        <v>280</v>
      </c>
      <c r="IN60" t="s">
        <v>273</v>
      </c>
      <c r="IO60" t="s">
        <v>280</v>
      </c>
      <c r="IP60" t="s">
        <v>280</v>
      </c>
      <c r="IQ60" t="s">
        <v>280</v>
      </c>
      <c r="IR60" t="s">
        <v>280</v>
      </c>
      <c r="IS60" t="s">
        <v>280</v>
      </c>
      <c r="IT60" t="s">
        <v>908</v>
      </c>
      <c r="IU60" t="s">
        <v>280</v>
      </c>
      <c r="IW60">
        <v>1</v>
      </c>
      <c r="IX60">
        <v>24</v>
      </c>
      <c r="IY60">
        <v>0.6</v>
      </c>
      <c r="IZ60">
        <v>0</v>
      </c>
      <c r="JA60">
        <v>0</v>
      </c>
      <c r="JB60">
        <v>0</v>
      </c>
      <c r="JC60">
        <v>0</v>
      </c>
      <c r="JD60">
        <v>0</v>
      </c>
      <c r="JE60">
        <v>0</v>
      </c>
      <c r="JF60">
        <v>0.6</v>
      </c>
      <c r="JG60" t="s">
        <v>909</v>
      </c>
      <c r="JH60" s="14">
        <v>13.5</v>
      </c>
      <c r="JI60">
        <v>0</v>
      </c>
      <c r="JJ60">
        <v>0</v>
      </c>
      <c r="JK60" t="s">
        <v>909</v>
      </c>
      <c r="JL60" t="s">
        <v>304</v>
      </c>
      <c r="JM60" s="2">
        <v>46052</v>
      </c>
    </row>
    <row r="61" spans="1:273" x14ac:dyDescent="0.25">
      <c r="A61" t="s">
        <v>910</v>
      </c>
      <c r="B61" t="s">
        <v>911</v>
      </c>
      <c r="C61" t="s">
        <v>912</v>
      </c>
      <c r="D61" t="s">
        <v>913</v>
      </c>
      <c r="E61">
        <v>68731</v>
      </c>
      <c r="F61" t="s">
        <v>914</v>
      </c>
      <c r="G61" t="s">
        <v>915</v>
      </c>
      <c r="H61" t="s">
        <v>310</v>
      </c>
      <c r="I61">
        <v>2047</v>
      </c>
      <c r="J61">
        <v>2047</v>
      </c>
      <c r="K61">
        <v>0</v>
      </c>
      <c r="L61">
        <v>0</v>
      </c>
      <c r="M61">
        <v>1929</v>
      </c>
      <c r="O61" t="s">
        <v>280</v>
      </c>
      <c r="Q61" t="s">
        <v>274</v>
      </c>
      <c r="R61" t="s">
        <v>275</v>
      </c>
      <c r="S61" t="s">
        <v>276</v>
      </c>
      <c r="T61" t="s">
        <v>273</v>
      </c>
      <c r="U61" t="s">
        <v>277</v>
      </c>
      <c r="W61">
        <v>1</v>
      </c>
      <c r="X61" t="s">
        <v>273</v>
      </c>
      <c r="Y61" t="s">
        <v>273</v>
      </c>
      <c r="Z61">
        <v>8</v>
      </c>
      <c r="AA61" t="s">
        <v>280</v>
      </c>
      <c r="AC61" t="s">
        <v>273</v>
      </c>
      <c r="AE61" t="s">
        <v>273</v>
      </c>
      <c r="AF61" t="s">
        <v>916</v>
      </c>
      <c r="AG61" s="1">
        <v>2844</v>
      </c>
      <c r="AH61" s="1">
        <v>1508</v>
      </c>
      <c r="AI61">
        <v>52</v>
      </c>
      <c r="AJ61" s="1">
        <v>1508</v>
      </c>
      <c r="AK61" s="2">
        <v>45566</v>
      </c>
      <c r="AL61" s="2">
        <v>45930</v>
      </c>
      <c r="AM61" s="10">
        <v>53331</v>
      </c>
      <c r="AO61" s="10"/>
      <c r="AP61" t="s">
        <v>917</v>
      </c>
      <c r="AQ61" s="10">
        <v>4148</v>
      </c>
      <c r="AR61" t="s">
        <v>918</v>
      </c>
      <c r="AS61" s="10">
        <v>2323</v>
      </c>
      <c r="AT61" s="10">
        <v>59802</v>
      </c>
      <c r="AU61" s="10">
        <v>1099</v>
      </c>
      <c r="AV61" s="10">
        <v>600</v>
      </c>
      <c r="AW61" s="10">
        <v>0</v>
      </c>
      <c r="AX61" s="10">
        <v>0</v>
      </c>
      <c r="AY61" s="10">
        <v>0</v>
      </c>
      <c r="AZ61" s="10">
        <v>1699</v>
      </c>
      <c r="BB61" s="10">
        <v>0</v>
      </c>
      <c r="BC61" s="10">
        <v>0</v>
      </c>
      <c r="BD61" s="10">
        <v>0</v>
      </c>
      <c r="BE61" s="10">
        <v>0</v>
      </c>
      <c r="BF61" t="s">
        <v>278</v>
      </c>
      <c r="BG61" s="10">
        <v>0</v>
      </c>
      <c r="BH61" s="10">
        <v>0</v>
      </c>
      <c r="BI61" s="10">
        <v>61501</v>
      </c>
      <c r="BJ61" s="10">
        <v>0</v>
      </c>
      <c r="BK61" s="10">
        <v>0</v>
      </c>
      <c r="BL61" s="10">
        <v>0</v>
      </c>
      <c r="BM61" s="10">
        <v>0</v>
      </c>
      <c r="BN61" s="10">
        <v>0</v>
      </c>
      <c r="BO61" t="s">
        <v>273</v>
      </c>
      <c r="BP61" t="s">
        <v>919</v>
      </c>
      <c r="BQ61" s="10">
        <v>10</v>
      </c>
      <c r="BR61" s="10">
        <v>15</v>
      </c>
      <c r="BS61">
        <v>3</v>
      </c>
      <c r="BT61" s="10">
        <v>28868</v>
      </c>
      <c r="BU61" s="10">
        <v>2205</v>
      </c>
      <c r="BV61" s="10">
        <v>31073</v>
      </c>
      <c r="BW61" t="s">
        <v>280</v>
      </c>
      <c r="BX61" t="s">
        <v>280</v>
      </c>
      <c r="BY61" t="s">
        <v>280</v>
      </c>
      <c r="BZ61" t="s">
        <v>280</v>
      </c>
      <c r="CA61" t="s">
        <v>273</v>
      </c>
      <c r="CB61" t="s">
        <v>280</v>
      </c>
      <c r="CC61" t="s">
        <v>280</v>
      </c>
      <c r="CD61" t="s">
        <v>273</v>
      </c>
      <c r="CE61" t="s">
        <v>273</v>
      </c>
      <c r="CF61" t="s">
        <v>273</v>
      </c>
      <c r="CG61" t="s">
        <v>920</v>
      </c>
      <c r="CH61" s="10">
        <v>6343</v>
      </c>
      <c r="CI61" s="10">
        <v>500</v>
      </c>
      <c r="CJ61" s="10">
        <v>260</v>
      </c>
      <c r="CK61" s="10">
        <v>7103</v>
      </c>
      <c r="CL61" s="10">
        <v>3511</v>
      </c>
      <c r="CM61" s="10">
        <v>0</v>
      </c>
      <c r="CN61" s="10">
        <v>0</v>
      </c>
      <c r="CO61" s="10">
        <v>125</v>
      </c>
      <c r="CP61" s="10">
        <v>14718</v>
      </c>
      <c r="CQ61" s="10">
        <v>18354</v>
      </c>
      <c r="CR61" s="10">
        <v>56530</v>
      </c>
      <c r="CS61" s="10">
        <v>0</v>
      </c>
      <c r="CT61" s="1">
        <v>11043</v>
      </c>
      <c r="CU61">
        <v>476</v>
      </c>
      <c r="CV61">
        <v>299</v>
      </c>
      <c r="CW61" s="1">
        <v>11220</v>
      </c>
      <c r="CX61">
        <v>118</v>
      </c>
      <c r="CY61">
        <v>0</v>
      </c>
      <c r="CZ61">
        <v>0</v>
      </c>
      <c r="DA61">
        <v>118</v>
      </c>
      <c r="DB61" s="1">
        <v>1342</v>
      </c>
      <c r="DC61">
        <v>22</v>
      </c>
      <c r="DD61">
        <v>1</v>
      </c>
      <c r="DE61" s="1">
        <v>1363</v>
      </c>
      <c r="DF61">
        <v>13</v>
      </c>
      <c r="DG61">
        <v>0</v>
      </c>
      <c r="DH61">
        <v>0</v>
      </c>
      <c r="DI61">
        <v>13</v>
      </c>
      <c r="DJ61" t="s">
        <v>297</v>
      </c>
      <c r="DK61">
        <v>0</v>
      </c>
      <c r="DL61">
        <v>0</v>
      </c>
      <c r="DM61">
        <v>0</v>
      </c>
      <c r="DN61">
        <v>0</v>
      </c>
      <c r="DO61" s="1">
        <v>12503</v>
      </c>
      <c r="DP61">
        <v>498</v>
      </c>
      <c r="DQ61">
        <v>300</v>
      </c>
      <c r="DR61" s="1">
        <v>12701</v>
      </c>
      <c r="DS61" t="s">
        <v>921</v>
      </c>
      <c r="DT61">
        <v>300</v>
      </c>
      <c r="DU61" t="s">
        <v>280</v>
      </c>
      <c r="DV61" t="s">
        <v>273</v>
      </c>
      <c r="DW61" t="s">
        <v>280</v>
      </c>
      <c r="DX61" t="s">
        <v>280</v>
      </c>
      <c r="DY61" t="s">
        <v>280</v>
      </c>
      <c r="DZ61" t="s">
        <v>273</v>
      </c>
      <c r="EA61" t="s">
        <v>280</v>
      </c>
      <c r="EB61" t="s">
        <v>273</v>
      </c>
      <c r="EC61" t="s">
        <v>280</v>
      </c>
      <c r="ED61" t="s">
        <v>280</v>
      </c>
      <c r="EE61" t="s">
        <v>280</v>
      </c>
      <c r="EF61" t="s">
        <v>280</v>
      </c>
      <c r="EG61" s="1">
        <v>1502</v>
      </c>
      <c r="EH61" s="1">
        <v>2233</v>
      </c>
      <c r="EI61" t="s">
        <v>281</v>
      </c>
      <c r="EJ61">
        <v>750</v>
      </c>
      <c r="EK61" t="s">
        <v>285</v>
      </c>
      <c r="EL61">
        <v>265</v>
      </c>
      <c r="EM61" t="s">
        <v>281</v>
      </c>
      <c r="EN61" s="1">
        <v>1024</v>
      </c>
      <c r="EO61" s="1">
        <v>1209</v>
      </c>
      <c r="EP61">
        <v>0</v>
      </c>
      <c r="EQ61" s="1">
        <v>2233</v>
      </c>
      <c r="ER61" s="1">
        <v>1142</v>
      </c>
      <c r="ES61">
        <v>140</v>
      </c>
      <c r="ET61" s="1">
        <v>1282</v>
      </c>
      <c r="EU61">
        <v>265</v>
      </c>
      <c r="EV61">
        <v>2</v>
      </c>
      <c r="EW61">
        <v>267</v>
      </c>
      <c r="EX61">
        <v>765</v>
      </c>
      <c r="EY61">
        <v>187</v>
      </c>
      <c r="EZ61">
        <v>952</v>
      </c>
      <c r="FA61">
        <v>0</v>
      </c>
      <c r="FB61">
        <v>0</v>
      </c>
      <c r="FC61">
        <v>0</v>
      </c>
      <c r="FD61" s="1">
        <v>2501</v>
      </c>
      <c r="FE61" s="1">
        <v>3196</v>
      </c>
      <c r="FF61" s="1">
        <v>1538</v>
      </c>
      <c r="FG61" s="1">
        <v>4734</v>
      </c>
      <c r="FH61">
        <v>7</v>
      </c>
      <c r="FI61">
        <v>126</v>
      </c>
      <c r="FJ61" t="s">
        <v>273</v>
      </c>
      <c r="FK61" t="s">
        <v>362</v>
      </c>
      <c r="FV61" t="s">
        <v>280</v>
      </c>
      <c r="FW61" t="s">
        <v>280</v>
      </c>
      <c r="FX61" t="s">
        <v>273</v>
      </c>
      <c r="FY61" t="s">
        <v>280</v>
      </c>
      <c r="FZ61" t="s">
        <v>280</v>
      </c>
      <c r="GA61" t="s">
        <v>280</v>
      </c>
      <c r="GB61">
        <v>3</v>
      </c>
      <c r="GC61" s="12" t="s">
        <v>280</v>
      </c>
      <c r="GE61">
        <v>8</v>
      </c>
      <c r="GF61">
        <v>14</v>
      </c>
      <c r="GG61">
        <v>22</v>
      </c>
      <c r="GH61">
        <v>4</v>
      </c>
      <c r="GI61">
        <v>18</v>
      </c>
      <c r="GJ61">
        <v>3</v>
      </c>
      <c r="GK61">
        <v>47</v>
      </c>
      <c r="GL61">
        <v>43</v>
      </c>
      <c r="GM61">
        <v>4</v>
      </c>
      <c r="GN61">
        <v>0</v>
      </c>
      <c r="GO61">
        <v>47</v>
      </c>
      <c r="GP61">
        <v>184</v>
      </c>
      <c r="GQ61">
        <v>489</v>
      </c>
      <c r="GR61">
        <v>673</v>
      </c>
      <c r="GS61">
        <v>63</v>
      </c>
      <c r="GT61">
        <v>160</v>
      </c>
      <c r="GU61">
        <v>320</v>
      </c>
      <c r="GV61" s="1">
        <v>1216</v>
      </c>
      <c r="GW61">
        <v>595</v>
      </c>
      <c r="GX61">
        <v>621</v>
      </c>
      <c r="GY61">
        <v>0</v>
      </c>
      <c r="GZ61" s="1">
        <v>1216</v>
      </c>
      <c r="HA61">
        <v>0</v>
      </c>
      <c r="HB61">
        <v>0</v>
      </c>
      <c r="HC61">
        <v>20</v>
      </c>
      <c r="HD61">
        <v>110</v>
      </c>
      <c r="HE61">
        <v>0</v>
      </c>
      <c r="HF61">
        <v>0</v>
      </c>
      <c r="HG61">
        <v>0</v>
      </c>
      <c r="HH61">
        <v>0</v>
      </c>
      <c r="HI61" t="s">
        <v>273</v>
      </c>
      <c r="HJ61">
        <v>45</v>
      </c>
      <c r="HK61" t="s">
        <v>280</v>
      </c>
      <c r="HM61" t="s">
        <v>280</v>
      </c>
      <c r="HO61" t="s">
        <v>313</v>
      </c>
      <c r="HP61" t="s">
        <v>273</v>
      </c>
      <c r="HQ61">
        <v>6</v>
      </c>
      <c r="HR61" t="s">
        <v>297</v>
      </c>
      <c r="HS61" t="s">
        <v>513</v>
      </c>
      <c r="HT61" t="s">
        <v>284</v>
      </c>
      <c r="HU61" t="s">
        <v>273</v>
      </c>
      <c r="HV61" t="s">
        <v>278</v>
      </c>
      <c r="HX61" t="s">
        <v>393</v>
      </c>
      <c r="HZ61">
        <v>169</v>
      </c>
      <c r="IA61">
        <v>122</v>
      </c>
      <c r="IB61" t="s">
        <v>280</v>
      </c>
      <c r="IC61" t="s">
        <v>280</v>
      </c>
      <c r="ID61" t="s">
        <v>280</v>
      </c>
      <c r="IE61" t="s">
        <v>280</v>
      </c>
      <c r="IF61" t="s">
        <v>280</v>
      </c>
      <c r="IG61" t="s">
        <v>280</v>
      </c>
      <c r="IH61" t="s">
        <v>280</v>
      </c>
      <c r="II61" t="s">
        <v>280</v>
      </c>
      <c r="IJ61" t="s">
        <v>273</v>
      </c>
      <c r="IK61" t="s">
        <v>273</v>
      </c>
      <c r="IL61" t="s">
        <v>280</v>
      </c>
      <c r="IM61" t="s">
        <v>280</v>
      </c>
      <c r="IN61" t="s">
        <v>280</v>
      </c>
      <c r="IO61" t="s">
        <v>280</v>
      </c>
      <c r="IP61" t="s">
        <v>280</v>
      </c>
      <c r="IQ61" t="s">
        <v>280</v>
      </c>
      <c r="IR61" t="s">
        <v>280</v>
      </c>
      <c r="IS61" t="s">
        <v>280</v>
      </c>
      <c r="IU61" t="s">
        <v>280</v>
      </c>
      <c r="IW61">
        <v>2</v>
      </c>
      <c r="IX61">
        <v>35</v>
      </c>
      <c r="IY61">
        <v>0.88</v>
      </c>
      <c r="IZ61">
        <v>0</v>
      </c>
      <c r="JA61">
        <v>0</v>
      </c>
      <c r="JB61">
        <v>0</v>
      </c>
      <c r="JC61">
        <v>0</v>
      </c>
      <c r="JD61">
        <v>0</v>
      </c>
      <c r="JE61">
        <v>0</v>
      </c>
      <c r="JF61">
        <v>0.88</v>
      </c>
      <c r="JG61" t="s">
        <v>304</v>
      </c>
      <c r="JH61" s="14">
        <v>15.85</v>
      </c>
      <c r="JI61">
        <v>2</v>
      </c>
      <c r="JJ61">
        <v>1</v>
      </c>
      <c r="JK61" t="s">
        <v>922</v>
      </c>
      <c r="JL61" t="s">
        <v>304</v>
      </c>
      <c r="JM61" s="2">
        <v>46070</v>
      </c>
    </row>
    <row r="62" spans="1:273" x14ac:dyDescent="0.25">
      <c r="A62" t="s">
        <v>2659</v>
      </c>
      <c r="B62" t="s">
        <v>2660</v>
      </c>
      <c r="C62" t="s">
        <v>2661</v>
      </c>
      <c r="D62" t="s">
        <v>2662</v>
      </c>
      <c r="E62">
        <v>69131</v>
      </c>
      <c r="F62" t="s">
        <v>1460</v>
      </c>
      <c r="G62" t="s">
        <v>2663</v>
      </c>
      <c r="H62" t="s">
        <v>387</v>
      </c>
      <c r="I62">
        <v>287</v>
      </c>
      <c r="J62">
        <v>287</v>
      </c>
      <c r="K62">
        <v>0</v>
      </c>
      <c r="L62">
        <v>0</v>
      </c>
      <c r="O62" t="s">
        <v>280</v>
      </c>
      <c r="Q62" t="s">
        <v>274</v>
      </c>
      <c r="R62" t="s">
        <v>275</v>
      </c>
      <c r="S62" t="s">
        <v>276</v>
      </c>
      <c r="T62" t="s">
        <v>273</v>
      </c>
      <c r="U62" t="s">
        <v>277</v>
      </c>
      <c r="W62">
        <v>1</v>
      </c>
      <c r="X62" t="s">
        <v>280</v>
      </c>
      <c r="Y62" t="s">
        <v>280</v>
      </c>
      <c r="AG62">
        <v>600</v>
      </c>
      <c r="AH62" s="1">
        <v>520</v>
      </c>
      <c r="AI62">
        <v>52</v>
      </c>
      <c r="AJ62">
        <v>520</v>
      </c>
      <c r="AK62" s="2">
        <v>45566</v>
      </c>
      <c r="AL62" s="2">
        <v>45930</v>
      </c>
      <c r="AM62" s="10">
        <v>6173</v>
      </c>
      <c r="AO62" s="10"/>
      <c r="AQ62" s="10"/>
      <c r="AS62" s="10"/>
      <c r="AT62" s="10">
        <v>6173</v>
      </c>
      <c r="AU62" s="10">
        <v>200</v>
      </c>
      <c r="AV62" s="10">
        <v>0</v>
      </c>
      <c r="AW62" s="10">
        <v>0</v>
      </c>
      <c r="AX62" s="10">
        <v>0</v>
      </c>
      <c r="AY62" s="10">
        <v>0</v>
      </c>
      <c r="AZ62" s="10">
        <v>200</v>
      </c>
      <c r="BB62" s="10">
        <v>0</v>
      </c>
      <c r="BC62" s="10">
        <v>0</v>
      </c>
      <c r="BD62" s="10">
        <v>0</v>
      </c>
      <c r="BE62" s="10">
        <v>0</v>
      </c>
      <c r="BF62" t="s">
        <v>278</v>
      </c>
      <c r="BG62" s="10">
        <v>0</v>
      </c>
      <c r="BH62" s="10">
        <v>0</v>
      </c>
      <c r="BI62" s="10">
        <v>6373</v>
      </c>
      <c r="BJ62" s="10">
        <v>0</v>
      </c>
      <c r="BK62" s="10">
        <v>0</v>
      </c>
      <c r="BL62" s="10">
        <v>0</v>
      </c>
      <c r="BM62" s="10">
        <v>0</v>
      </c>
      <c r="BN62" s="10">
        <v>0</v>
      </c>
      <c r="BO62" t="s">
        <v>280</v>
      </c>
      <c r="BQ62" s="10"/>
      <c r="BR62" s="10"/>
      <c r="BT62" s="10">
        <v>4530</v>
      </c>
      <c r="BU62" s="10">
        <v>366</v>
      </c>
      <c r="BV62" s="10">
        <v>4896</v>
      </c>
      <c r="BW62" t="s">
        <v>280</v>
      </c>
      <c r="BX62" t="s">
        <v>280</v>
      </c>
      <c r="BY62" t="s">
        <v>280</v>
      </c>
      <c r="BZ62" t="s">
        <v>280</v>
      </c>
      <c r="CA62" t="s">
        <v>280</v>
      </c>
      <c r="CB62" t="s">
        <v>280</v>
      </c>
      <c r="CC62" t="s">
        <v>280</v>
      </c>
      <c r="CD62" t="s">
        <v>280</v>
      </c>
      <c r="CE62" t="s">
        <v>280</v>
      </c>
      <c r="CF62" t="s">
        <v>280</v>
      </c>
      <c r="CH62" s="10">
        <v>400</v>
      </c>
      <c r="CI62" s="10">
        <v>0</v>
      </c>
      <c r="CJ62" s="10">
        <v>0</v>
      </c>
      <c r="CK62" s="10">
        <v>400</v>
      </c>
      <c r="CL62" s="10">
        <v>0</v>
      </c>
      <c r="CM62" s="10">
        <v>0</v>
      </c>
      <c r="CN62" s="10">
        <v>0</v>
      </c>
      <c r="CO62" s="10">
        <v>0</v>
      </c>
      <c r="CP62" s="10">
        <v>20</v>
      </c>
      <c r="CQ62" s="10">
        <v>20</v>
      </c>
      <c r="CR62" s="10">
        <v>5316</v>
      </c>
      <c r="CS62" s="10">
        <v>0</v>
      </c>
      <c r="CT62" s="1">
        <v>1047</v>
      </c>
      <c r="CU62">
        <v>15</v>
      </c>
      <c r="CV62">
        <v>20</v>
      </c>
      <c r="CW62" s="1">
        <v>1042</v>
      </c>
      <c r="CX62">
        <v>72</v>
      </c>
      <c r="CY62">
        <v>8</v>
      </c>
      <c r="CZ62">
        <v>0</v>
      </c>
      <c r="DA62">
        <v>80</v>
      </c>
      <c r="DB62">
        <v>84</v>
      </c>
      <c r="DC62">
        <v>10</v>
      </c>
      <c r="DD62">
        <v>0</v>
      </c>
      <c r="DE62">
        <v>94</v>
      </c>
      <c r="DF62">
        <v>1</v>
      </c>
      <c r="DG62">
        <v>0</v>
      </c>
      <c r="DH62">
        <v>0</v>
      </c>
      <c r="DI62">
        <v>1</v>
      </c>
      <c r="DJ62" t="s">
        <v>297</v>
      </c>
      <c r="DK62">
        <v>0</v>
      </c>
      <c r="DL62">
        <v>0</v>
      </c>
      <c r="DM62">
        <v>0</v>
      </c>
      <c r="DN62">
        <v>0</v>
      </c>
      <c r="DO62" s="1">
        <v>1203</v>
      </c>
      <c r="DP62">
        <v>33</v>
      </c>
      <c r="DQ62">
        <v>20</v>
      </c>
      <c r="DR62" s="1">
        <v>1216</v>
      </c>
      <c r="DS62" t="s">
        <v>2664</v>
      </c>
      <c r="DT62">
        <v>0</v>
      </c>
      <c r="DU62" t="s">
        <v>280</v>
      </c>
      <c r="DV62" t="s">
        <v>280</v>
      </c>
      <c r="DW62" t="s">
        <v>280</v>
      </c>
      <c r="DX62" t="s">
        <v>280</v>
      </c>
      <c r="DY62" t="s">
        <v>280</v>
      </c>
      <c r="DZ62" t="s">
        <v>280</v>
      </c>
      <c r="EA62" t="s">
        <v>280</v>
      </c>
      <c r="EB62" t="s">
        <v>280</v>
      </c>
      <c r="EC62" t="s">
        <v>280</v>
      </c>
      <c r="ED62" t="s">
        <v>280</v>
      </c>
      <c r="EE62" t="s">
        <v>280</v>
      </c>
      <c r="EF62" t="s">
        <v>280</v>
      </c>
      <c r="EG62">
        <v>181</v>
      </c>
      <c r="EH62">
        <v>80</v>
      </c>
      <c r="EI62" t="s">
        <v>285</v>
      </c>
      <c r="EJ62">
        <v>4</v>
      </c>
      <c r="EK62" t="s">
        <v>285</v>
      </c>
      <c r="EL62">
        <v>2</v>
      </c>
      <c r="EM62" t="s">
        <v>285</v>
      </c>
      <c r="EN62">
        <v>25</v>
      </c>
      <c r="EO62">
        <v>35</v>
      </c>
      <c r="EP62">
        <v>0</v>
      </c>
      <c r="EQ62">
        <v>60</v>
      </c>
      <c r="ER62">
        <v>0</v>
      </c>
      <c r="ES62">
        <v>0</v>
      </c>
      <c r="ET62">
        <v>0</v>
      </c>
      <c r="EU62">
        <v>0</v>
      </c>
      <c r="EV62">
        <v>0</v>
      </c>
      <c r="EW62">
        <v>0</v>
      </c>
      <c r="EX62">
        <v>0</v>
      </c>
      <c r="EY62">
        <v>0</v>
      </c>
      <c r="EZ62">
        <v>0</v>
      </c>
      <c r="FA62">
        <v>0</v>
      </c>
      <c r="FB62">
        <v>0</v>
      </c>
      <c r="FC62">
        <v>0</v>
      </c>
      <c r="FD62">
        <v>0</v>
      </c>
      <c r="FE62">
        <v>25</v>
      </c>
      <c r="FF62">
        <v>35</v>
      </c>
      <c r="FG62">
        <v>60</v>
      </c>
      <c r="FH62">
        <v>0</v>
      </c>
      <c r="FI62">
        <v>0</v>
      </c>
      <c r="FJ62" t="s">
        <v>280</v>
      </c>
      <c r="FK62" t="s">
        <v>362</v>
      </c>
      <c r="FV62" t="s">
        <v>280</v>
      </c>
      <c r="FW62" t="s">
        <v>280</v>
      </c>
      <c r="FX62" t="s">
        <v>273</v>
      </c>
      <c r="FY62" t="s">
        <v>280</v>
      </c>
      <c r="FZ62" t="s">
        <v>280</v>
      </c>
      <c r="GA62" t="s">
        <v>280</v>
      </c>
      <c r="GB62">
        <v>1</v>
      </c>
      <c r="GC62" s="12"/>
      <c r="GE62">
        <v>7</v>
      </c>
      <c r="GF62">
        <v>0</v>
      </c>
      <c r="GG62">
        <v>7</v>
      </c>
      <c r="GH62">
        <v>0</v>
      </c>
      <c r="GI62">
        <v>1</v>
      </c>
      <c r="GJ62">
        <v>1</v>
      </c>
      <c r="GK62">
        <v>9</v>
      </c>
      <c r="GL62">
        <v>8</v>
      </c>
      <c r="GM62">
        <v>1</v>
      </c>
      <c r="GN62">
        <v>0</v>
      </c>
      <c r="GO62">
        <v>9</v>
      </c>
      <c r="GP62">
        <v>10</v>
      </c>
      <c r="GQ62">
        <v>0</v>
      </c>
      <c r="GR62">
        <v>10</v>
      </c>
      <c r="GS62">
        <v>0</v>
      </c>
      <c r="GT62">
        <v>5</v>
      </c>
      <c r="GU62">
        <v>40</v>
      </c>
      <c r="GV62">
        <v>55</v>
      </c>
      <c r="GW62">
        <v>15</v>
      </c>
      <c r="GX62">
        <v>40</v>
      </c>
      <c r="GY62">
        <v>0</v>
      </c>
      <c r="GZ62">
        <v>55</v>
      </c>
      <c r="HA62">
        <v>0</v>
      </c>
      <c r="HB62">
        <v>0</v>
      </c>
      <c r="HC62">
        <v>0</v>
      </c>
      <c r="HD62">
        <v>0</v>
      </c>
      <c r="HE62">
        <v>0</v>
      </c>
      <c r="HF62">
        <v>0</v>
      </c>
      <c r="HG62">
        <v>0</v>
      </c>
      <c r="HH62">
        <v>0</v>
      </c>
      <c r="HI62" t="s">
        <v>280</v>
      </c>
      <c r="HK62" t="s">
        <v>280</v>
      </c>
      <c r="HM62" t="s">
        <v>280</v>
      </c>
      <c r="HP62" t="s">
        <v>273</v>
      </c>
      <c r="HQ62">
        <v>1</v>
      </c>
      <c r="HS62" t="s">
        <v>2665</v>
      </c>
      <c r="HT62" t="s">
        <v>284</v>
      </c>
      <c r="HU62" t="s">
        <v>280</v>
      </c>
      <c r="HX62" t="s">
        <v>393</v>
      </c>
      <c r="HZ62">
        <v>71</v>
      </c>
      <c r="IA62">
        <v>0</v>
      </c>
      <c r="IB62" t="s">
        <v>280</v>
      </c>
      <c r="IC62" t="s">
        <v>280</v>
      </c>
      <c r="ID62" t="s">
        <v>280</v>
      </c>
      <c r="IE62" t="s">
        <v>280</v>
      </c>
      <c r="IF62" t="s">
        <v>280</v>
      </c>
      <c r="IG62" t="s">
        <v>280</v>
      </c>
      <c r="IH62" t="s">
        <v>280</v>
      </c>
      <c r="II62" t="s">
        <v>280</v>
      </c>
      <c r="IJ62" t="s">
        <v>280</v>
      </c>
      <c r="IK62" t="s">
        <v>280</v>
      </c>
      <c r="IL62" t="s">
        <v>280</v>
      </c>
      <c r="IM62" t="s">
        <v>280</v>
      </c>
      <c r="IN62" t="s">
        <v>280</v>
      </c>
      <c r="IO62" t="s">
        <v>280</v>
      </c>
      <c r="IP62" t="s">
        <v>280</v>
      </c>
      <c r="IQ62" t="s">
        <v>280</v>
      </c>
      <c r="IR62" t="s">
        <v>280</v>
      </c>
      <c r="IS62" t="s">
        <v>280</v>
      </c>
      <c r="IT62" t="s">
        <v>2666</v>
      </c>
      <c r="IU62" t="s">
        <v>280</v>
      </c>
      <c r="IW62">
        <v>1</v>
      </c>
      <c r="IX62">
        <v>10</v>
      </c>
      <c r="IY62">
        <v>0.25</v>
      </c>
      <c r="IZ62">
        <v>0</v>
      </c>
      <c r="JA62">
        <v>0</v>
      </c>
      <c r="JB62">
        <v>0</v>
      </c>
      <c r="JC62">
        <v>0</v>
      </c>
      <c r="JD62">
        <v>0</v>
      </c>
      <c r="JE62">
        <v>0</v>
      </c>
      <c r="JF62">
        <v>0.25</v>
      </c>
      <c r="JG62" t="s">
        <v>302</v>
      </c>
      <c r="JH62" s="14">
        <v>10.5</v>
      </c>
      <c r="JI62">
        <v>0</v>
      </c>
      <c r="JJ62">
        <v>0</v>
      </c>
      <c r="JK62" t="s">
        <v>2667</v>
      </c>
      <c r="JL62" t="s">
        <v>302</v>
      </c>
      <c r="JM62" s="2">
        <v>46090</v>
      </c>
    </row>
    <row r="63" spans="1:273" x14ac:dyDescent="0.25">
      <c r="A63" t="s">
        <v>923</v>
      </c>
      <c r="B63" t="s">
        <v>924</v>
      </c>
      <c r="C63" t="s">
        <v>925</v>
      </c>
      <c r="D63" t="s">
        <v>926</v>
      </c>
      <c r="E63">
        <v>68335</v>
      </c>
      <c r="F63" t="s">
        <v>667</v>
      </c>
      <c r="G63" t="s">
        <v>927</v>
      </c>
      <c r="H63" t="s">
        <v>400</v>
      </c>
      <c r="I63">
        <v>400</v>
      </c>
      <c r="J63">
        <v>400</v>
      </c>
      <c r="K63">
        <v>0</v>
      </c>
      <c r="L63">
        <v>0</v>
      </c>
      <c r="M63">
        <v>1928</v>
      </c>
      <c r="N63">
        <v>2023</v>
      </c>
      <c r="O63" t="s">
        <v>280</v>
      </c>
      <c r="Q63" t="s">
        <v>274</v>
      </c>
      <c r="R63" t="s">
        <v>275</v>
      </c>
      <c r="S63" t="s">
        <v>276</v>
      </c>
      <c r="T63" t="s">
        <v>273</v>
      </c>
      <c r="U63" t="s">
        <v>277</v>
      </c>
      <c r="W63">
        <v>1</v>
      </c>
      <c r="X63" t="s">
        <v>273</v>
      </c>
      <c r="Y63" t="s">
        <v>273</v>
      </c>
      <c r="Z63">
        <v>4</v>
      </c>
      <c r="AA63" t="s">
        <v>273</v>
      </c>
      <c r="AC63" t="s">
        <v>273</v>
      </c>
      <c r="AE63" t="s">
        <v>273</v>
      </c>
      <c r="AG63" s="1">
        <v>2816</v>
      </c>
      <c r="AH63" s="1">
        <v>510</v>
      </c>
      <c r="AI63">
        <v>52</v>
      </c>
      <c r="AJ63">
        <v>510</v>
      </c>
      <c r="AK63" s="2">
        <v>45474</v>
      </c>
      <c r="AL63" s="2">
        <v>45838</v>
      </c>
      <c r="AM63" s="10">
        <v>14400</v>
      </c>
      <c r="AO63" s="10"/>
      <c r="AQ63" s="10"/>
      <c r="AS63" s="10"/>
      <c r="AT63" s="10">
        <v>14400</v>
      </c>
      <c r="AU63" s="10">
        <v>200</v>
      </c>
      <c r="AV63" s="10">
        <v>0</v>
      </c>
      <c r="AW63" s="10">
        <v>0</v>
      </c>
      <c r="AX63" s="10">
        <v>0</v>
      </c>
      <c r="AY63" s="10">
        <v>0</v>
      </c>
      <c r="AZ63" s="10">
        <v>200</v>
      </c>
      <c r="BB63" s="10">
        <v>0</v>
      </c>
      <c r="BC63" s="10">
        <v>0</v>
      </c>
      <c r="BD63" s="10">
        <v>0</v>
      </c>
      <c r="BE63" s="10">
        <v>0</v>
      </c>
      <c r="BF63" t="s">
        <v>928</v>
      </c>
      <c r="BG63" s="10">
        <v>197</v>
      </c>
      <c r="BH63" s="10">
        <v>197</v>
      </c>
      <c r="BI63" s="10">
        <v>14797</v>
      </c>
      <c r="BJ63" s="10">
        <v>0</v>
      </c>
      <c r="BK63" s="10">
        <v>0</v>
      </c>
      <c r="BL63" s="10">
        <v>0</v>
      </c>
      <c r="BM63" s="10">
        <v>0</v>
      </c>
      <c r="BN63" s="10">
        <v>0</v>
      </c>
      <c r="BO63" t="s">
        <v>280</v>
      </c>
      <c r="BQ63" s="10"/>
      <c r="BR63" s="10"/>
      <c r="BS63">
        <v>0</v>
      </c>
      <c r="BT63" s="10">
        <v>6084</v>
      </c>
      <c r="BU63" s="10">
        <v>487</v>
      </c>
      <c r="BV63" s="10">
        <v>6571</v>
      </c>
      <c r="BW63" t="s">
        <v>280</v>
      </c>
      <c r="BX63" t="s">
        <v>280</v>
      </c>
      <c r="BY63" t="s">
        <v>280</v>
      </c>
      <c r="BZ63" t="s">
        <v>280</v>
      </c>
      <c r="CA63" t="s">
        <v>280</v>
      </c>
      <c r="CB63" t="s">
        <v>280</v>
      </c>
      <c r="CC63" t="s">
        <v>280</v>
      </c>
      <c r="CD63" t="s">
        <v>280</v>
      </c>
      <c r="CE63" t="s">
        <v>280</v>
      </c>
      <c r="CF63" t="s">
        <v>280</v>
      </c>
      <c r="CH63" s="10">
        <v>282</v>
      </c>
      <c r="CI63" s="10">
        <v>500</v>
      </c>
      <c r="CJ63" s="10">
        <v>0</v>
      </c>
      <c r="CK63" s="10">
        <v>782</v>
      </c>
      <c r="CL63" s="10">
        <v>0</v>
      </c>
      <c r="CM63" s="10">
        <v>0</v>
      </c>
      <c r="CN63" s="10">
        <v>0</v>
      </c>
      <c r="CO63" s="10">
        <v>0</v>
      </c>
      <c r="CP63" s="10">
        <v>6760</v>
      </c>
      <c r="CQ63" s="10">
        <v>6760</v>
      </c>
      <c r="CR63" s="10">
        <v>14113</v>
      </c>
      <c r="CS63" s="10">
        <v>0</v>
      </c>
      <c r="CT63" s="1">
        <v>14383</v>
      </c>
      <c r="CU63">
        <v>78</v>
      </c>
      <c r="CV63">
        <v>18</v>
      </c>
      <c r="CW63" s="1">
        <v>14443</v>
      </c>
      <c r="CX63">
        <v>28</v>
      </c>
      <c r="CY63">
        <v>25</v>
      </c>
      <c r="CZ63">
        <v>0</v>
      </c>
      <c r="DA63">
        <v>53</v>
      </c>
      <c r="DB63">
        <v>657</v>
      </c>
      <c r="DC63">
        <v>5</v>
      </c>
      <c r="DD63">
        <v>0</v>
      </c>
      <c r="DE63">
        <v>662</v>
      </c>
      <c r="DF63">
        <v>3</v>
      </c>
      <c r="DG63">
        <v>0</v>
      </c>
      <c r="DH63">
        <v>1</v>
      </c>
      <c r="DI63">
        <v>2</v>
      </c>
      <c r="DJ63" t="s">
        <v>297</v>
      </c>
      <c r="DK63">
        <v>25</v>
      </c>
      <c r="DL63">
        <v>0</v>
      </c>
      <c r="DM63">
        <v>25</v>
      </c>
      <c r="DN63">
        <v>0</v>
      </c>
      <c r="DO63" s="1">
        <v>15093</v>
      </c>
      <c r="DP63">
        <v>108</v>
      </c>
      <c r="DQ63">
        <v>43</v>
      </c>
      <c r="DR63" s="1">
        <v>15158</v>
      </c>
      <c r="DS63" t="s">
        <v>297</v>
      </c>
      <c r="DT63">
        <v>0</v>
      </c>
      <c r="DU63" t="s">
        <v>280</v>
      </c>
      <c r="DV63" t="s">
        <v>273</v>
      </c>
      <c r="DW63" t="s">
        <v>280</v>
      </c>
      <c r="DX63" t="s">
        <v>280</v>
      </c>
      <c r="DY63" t="s">
        <v>280</v>
      </c>
      <c r="DZ63" t="s">
        <v>273</v>
      </c>
      <c r="EA63" t="s">
        <v>280</v>
      </c>
      <c r="EB63" t="s">
        <v>273</v>
      </c>
      <c r="EC63" t="s">
        <v>280</v>
      </c>
      <c r="ED63" t="s">
        <v>280</v>
      </c>
      <c r="EE63" t="s">
        <v>280</v>
      </c>
      <c r="EF63" t="s">
        <v>280</v>
      </c>
      <c r="EG63">
        <v>201</v>
      </c>
      <c r="EH63">
        <v>480</v>
      </c>
      <c r="EI63" t="s">
        <v>281</v>
      </c>
      <c r="EJ63">
        <v>5</v>
      </c>
      <c r="EK63" t="s">
        <v>281</v>
      </c>
      <c r="EL63">
        <v>42</v>
      </c>
      <c r="EM63" t="s">
        <v>281</v>
      </c>
      <c r="EN63">
        <v>344</v>
      </c>
      <c r="EO63">
        <v>343</v>
      </c>
      <c r="EP63">
        <v>0</v>
      </c>
      <c r="EQ63">
        <v>687</v>
      </c>
      <c r="ER63">
        <v>395</v>
      </c>
      <c r="ES63">
        <v>350</v>
      </c>
      <c r="ET63">
        <v>745</v>
      </c>
      <c r="EU63">
        <v>24</v>
      </c>
      <c r="EV63">
        <v>1</v>
      </c>
      <c r="EW63">
        <v>25</v>
      </c>
      <c r="EX63">
        <v>816</v>
      </c>
      <c r="EY63">
        <v>404</v>
      </c>
      <c r="EZ63" s="1">
        <v>1220</v>
      </c>
      <c r="FA63">
        <v>0</v>
      </c>
      <c r="FB63">
        <v>0</v>
      </c>
      <c r="FC63">
        <v>0</v>
      </c>
      <c r="FD63" s="1">
        <v>1990</v>
      </c>
      <c r="FE63" s="1">
        <v>1579</v>
      </c>
      <c r="FF63" s="1">
        <v>1098</v>
      </c>
      <c r="FG63" s="1">
        <v>2677</v>
      </c>
      <c r="FH63">
        <v>0</v>
      </c>
      <c r="FI63">
        <v>48</v>
      </c>
      <c r="FJ63" t="s">
        <v>273</v>
      </c>
      <c r="FK63" t="s">
        <v>362</v>
      </c>
      <c r="FV63" t="s">
        <v>280</v>
      </c>
      <c r="FW63" t="s">
        <v>280</v>
      </c>
      <c r="FX63" t="s">
        <v>273</v>
      </c>
      <c r="FY63" t="s">
        <v>280</v>
      </c>
      <c r="FZ63" t="s">
        <v>280</v>
      </c>
      <c r="GA63" t="s">
        <v>280</v>
      </c>
      <c r="GB63">
        <v>2</v>
      </c>
      <c r="GC63" s="12"/>
      <c r="GE63">
        <v>1</v>
      </c>
      <c r="GF63">
        <v>3</v>
      </c>
      <c r="GG63">
        <v>4</v>
      </c>
      <c r="GH63">
        <v>0</v>
      </c>
      <c r="GI63">
        <v>0</v>
      </c>
      <c r="GJ63">
        <v>0</v>
      </c>
      <c r="GK63">
        <v>4</v>
      </c>
      <c r="GL63">
        <v>4</v>
      </c>
      <c r="GM63">
        <v>0</v>
      </c>
      <c r="GN63">
        <v>0</v>
      </c>
      <c r="GO63">
        <v>4</v>
      </c>
      <c r="GP63">
        <v>7</v>
      </c>
      <c r="GQ63">
        <v>30</v>
      </c>
      <c r="GR63">
        <v>37</v>
      </c>
      <c r="GS63">
        <v>0</v>
      </c>
      <c r="GT63">
        <v>0</v>
      </c>
      <c r="GU63">
        <v>0</v>
      </c>
      <c r="GV63">
        <v>37</v>
      </c>
      <c r="GW63">
        <v>37</v>
      </c>
      <c r="GX63">
        <v>0</v>
      </c>
      <c r="GY63">
        <v>0</v>
      </c>
      <c r="GZ63">
        <v>37</v>
      </c>
      <c r="HA63">
        <v>0</v>
      </c>
      <c r="HB63">
        <v>0</v>
      </c>
      <c r="HC63">
        <v>0</v>
      </c>
      <c r="HD63">
        <v>0</v>
      </c>
      <c r="HE63">
        <v>0</v>
      </c>
      <c r="HF63">
        <v>0</v>
      </c>
      <c r="HG63">
        <v>0</v>
      </c>
      <c r="HH63">
        <v>0</v>
      </c>
      <c r="HI63" t="s">
        <v>273</v>
      </c>
      <c r="HJ63">
        <v>23</v>
      </c>
      <c r="HK63" t="s">
        <v>280</v>
      </c>
      <c r="HM63" t="s">
        <v>280</v>
      </c>
      <c r="HO63" t="s">
        <v>278</v>
      </c>
      <c r="HP63" t="s">
        <v>273</v>
      </c>
      <c r="HQ63">
        <v>2</v>
      </c>
      <c r="HR63" t="s">
        <v>325</v>
      </c>
      <c r="HS63" t="s">
        <v>283</v>
      </c>
      <c r="HT63" t="s">
        <v>365</v>
      </c>
      <c r="HU63" t="s">
        <v>273</v>
      </c>
      <c r="HV63" t="s">
        <v>278</v>
      </c>
      <c r="HX63" t="s">
        <v>286</v>
      </c>
      <c r="HZ63">
        <v>126</v>
      </c>
      <c r="IA63">
        <v>101</v>
      </c>
      <c r="IB63" t="s">
        <v>280</v>
      </c>
      <c r="IC63" t="s">
        <v>280</v>
      </c>
      <c r="ID63" t="s">
        <v>280</v>
      </c>
      <c r="IE63" t="s">
        <v>280</v>
      </c>
      <c r="IF63" t="s">
        <v>280</v>
      </c>
      <c r="IG63" t="s">
        <v>280</v>
      </c>
      <c r="IH63" t="s">
        <v>280</v>
      </c>
      <c r="II63" t="s">
        <v>273</v>
      </c>
      <c r="IJ63" t="s">
        <v>280</v>
      </c>
      <c r="IK63" t="s">
        <v>273</v>
      </c>
      <c r="IL63" t="s">
        <v>280</v>
      </c>
      <c r="IM63" t="s">
        <v>280</v>
      </c>
      <c r="IN63" t="s">
        <v>280</v>
      </c>
      <c r="IO63" t="s">
        <v>280</v>
      </c>
      <c r="IP63" t="s">
        <v>280</v>
      </c>
      <c r="IQ63" t="s">
        <v>280</v>
      </c>
      <c r="IR63" t="s">
        <v>280</v>
      </c>
      <c r="IS63" t="s">
        <v>280</v>
      </c>
      <c r="IU63" t="s">
        <v>280</v>
      </c>
      <c r="IW63">
        <v>2</v>
      </c>
      <c r="IX63">
        <v>10</v>
      </c>
      <c r="IY63">
        <v>0.25</v>
      </c>
      <c r="IZ63">
        <v>0</v>
      </c>
      <c r="JA63">
        <v>0</v>
      </c>
      <c r="JB63">
        <v>0</v>
      </c>
      <c r="JC63">
        <v>0</v>
      </c>
      <c r="JD63">
        <v>0</v>
      </c>
      <c r="JE63">
        <v>0</v>
      </c>
      <c r="JF63">
        <v>0.25</v>
      </c>
      <c r="JG63" t="s">
        <v>304</v>
      </c>
      <c r="JH63" s="14">
        <v>13.5</v>
      </c>
      <c r="JI63">
        <v>0</v>
      </c>
      <c r="JJ63">
        <v>0</v>
      </c>
      <c r="JK63" t="s">
        <v>929</v>
      </c>
      <c r="JL63" t="s">
        <v>304</v>
      </c>
      <c r="JM63" s="2">
        <v>46097</v>
      </c>
    </row>
    <row r="64" spans="1:273" x14ac:dyDescent="0.25">
      <c r="A64" t="s">
        <v>2553</v>
      </c>
      <c r="B64" t="s">
        <v>2554</v>
      </c>
      <c r="C64" t="s">
        <v>2554</v>
      </c>
      <c r="D64" t="s">
        <v>2555</v>
      </c>
      <c r="E64">
        <v>68632</v>
      </c>
      <c r="F64" t="s">
        <v>1984</v>
      </c>
      <c r="G64" t="s">
        <v>2556</v>
      </c>
      <c r="H64" t="s">
        <v>400</v>
      </c>
      <c r="I64" s="1">
        <v>3026</v>
      </c>
      <c r="J64" s="1">
        <v>8439</v>
      </c>
      <c r="K64">
        <v>0</v>
      </c>
      <c r="L64">
        <v>0</v>
      </c>
      <c r="M64">
        <v>1996</v>
      </c>
      <c r="N64">
        <v>1996</v>
      </c>
      <c r="O64" t="s">
        <v>280</v>
      </c>
      <c r="Q64" t="s">
        <v>274</v>
      </c>
      <c r="R64" t="s">
        <v>275</v>
      </c>
      <c r="S64" t="s">
        <v>389</v>
      </c>
      <c r="T64" t="s">
        <v>273</v>
      </c>
      <c r="U64" t="s">
        <v>277</v>
      </c>
      <c r="W64">
        <v>1</v>
      </c>
      <c r="X64" t="s">
        <v>273</v>
      </c>
      <c r="Y64" t="s">
        <v>273</v>
      </c>
      <c r="Z64">
        <v>169</v>
      </c>
      <c r="AA64" t="s">
        <v>273</v>
      </c>
      <c r="AC64" t="s">
        <v>273</v>
      </c>
      <c r="AD64" t="s">
        <v>273</v>
      </c>
      <c r="AE64" t="s">
        <v>273</v>
      </c>
      <c r="AG64" s="1">
        <v>10000</v>
      </c>
      <c r="AH64" s="1">
        <v>2184</v>
      </c>
      <c r="AI64">
        <v>52</v>
      </c>
      <c r="AJ64" s="1">
        <v>2184</v>
      </c>
      <c r="AK64" s="2">
        <v>45566</v>
      </c>
      <c r="AL64" s="2">
        <v>45930</v>
      </c>
      <c r="AM64" s="10">
        <v>174300</v>
      </c>
      <c r="AO64" s="10"/>
      <c r="AP64" t="s">
        <v>2557</v>
      </c>
      <c r="AQ64" s="10">
        <v>5000</v>
      </c>
      <c r="AR64" t="s">
        <v>2558</v>
      </c>
      <c r="AS64" s="10">
        <v>20000</v>
      </c>
      <c r="AT64" s="10">
        <v>199300</v>
      </c>
      <c r="AU64" s="10">
        <v>1571</v>
      </c>
      <c r="AV64" s="10">
        <v>0</v>
      </c>
      <c r="AW64" s="10">
        <v>0</v>
      </c>
      <c r="AX64" s="10">
        <v>0</v>
      </c>
      <c r="AY64" s="10">
        <v>0</v>
      </c>
      <c r="AZ64" s="10">
        <v>1571</v>
      </c>
      <c r="BB64" s="10">
        <v>0</v>
      </c>
      <c r="BC64" s="10">
        <v>0</v>
      </c>
      <c r="BD64" s="10">
        <v>0</v>
      </c>
      <c r="BE64" s="10">
        <v>0</v>
      </c>
      <c r="BF64" t="s">
        <v>2559</v>
      </c>
      <c r="BG64" s="10">
        <v>24600</v>
      </c>
      <c r="BH64" s="10">
        <v>24600</v>
      </c>
      <c r="BI64" s="10">
        <v>225471</v>
      </c>
      <c r="BJ64" s="10">
        <v>0</v>
      </c>
      <c r="BK64" s="10">
        <v>0</v>
      </c>
      <c r="BL64" s="10">
        <v>0</v>
      </c>
      <c r="BM64" s="10">
        <v>0</v>
      </c>
      <c r="BN64" s="10">
        <v>0</v>
      </c>
      <c r="BO64" t="s">
        <v>273</v>
      </c>
      <c r="BP64" t="s">
        <v>2560</v>
      </c>
      <c r="BQ64" s="10">
        <v>25</v>
      </c>
      <c r="BR64" s="10">
        <v>0</v>
      </c>
      <c r="BS64">
        <v>2</v>
      </c>
      <c r="BT64" s="10">
        <v>108789</v>
      </c>
      <c r="BU64" s="10">
        <v>3930</v>
      </c>
      <c r="BV64" s="10">
        <v>112719</v>
      </c>
      <c r="BW64" t="s">
        <v>280</v>
      </c>
      <c r="BX64" t="s">
        <v>280</v>
      </c>
      <c r="BY64" t="s">
        <v>273</v>
      </c>
      <c r="BZ64" t="s">
        <v>273</v>
      </c>
      <c r="CA64" t="s">
        <v>273</v>
      </c>
      <c r="CB64" t="s">
        <v>273</v>
      </c>
      <c r="CC64" t="s">
        <v>273</v>
      </c>
      <c r="CD64" t="s">
        <v>273</v>
      </c>
      <c r="CE64" t="s">
        <v>273</v>
      </c>
      <c r="CF64" t="s">
        <v>273</v>
      </c>
      <c r="CH64" s="10">
        <v>12895</v>
      </c>
      <c r="CI64" s="10">
        <v>4800</v>
      </c>
      <c r="CJ64" s="10">
        <v>1200</v>
      </c>
      <c r="CK64" s="10">
        <v>18895</v>
      </c>
      <c r="CL64" s="10">
        <v>0</v>
      </c>
      <c r="CM64" s="10">
        <v>1653</v>
      </c>
      <c r="CN64" s="10">
        <v>1260</v>
      </c>
      <c r="CO64" s="10">
        <v>120</v>
      </c>
      <c r="CP64" s="10">
        <v>19055</v>
      </c>
      <c r="CQ64" s="10">
        <v>22088</v>
      </c>
      <c r="CR64" s="10">
        <v>153702</v>
      </c>
      <c r="CS64" s="10">
        <v>0</v>
      </c>
      <c r="CT64" s="1">
        <v>25533</v>
      </c>
      <c r="CU64" s="1">
        <v>1441</v>
      </c>
      <c r="CV64" s="1">
        <v>1745</v>
      </c>
      <c r="CW64" s="1">
        <v>25229</v>
      </c>
      <c r="CX64">
        <v>270</v>
      </c>
      <c r="CY64">
        <v>20</v>
      </c>
      <c r="CZ64">
        <v>2</v>
      </c>
      <c r="DA64">
        <v>288</v>
      </c>
      <c r="DB64" s="1">
        <v>1158</v>
      </c>
      <c r="DC64">
        <v>66</v>
      </c>
      <c r="DD64">
        <v>30</v>
      </c>
      <c r="DE64" s="1">
        <v>1194</v>
      </c>
      <c r="DF64">
        <v>33</v>
      </c>
      <c r="DG64">
        <v>0</v>
      </c>
      <c r="DH64">
        <v>8</v>
      </c>
      <c r="DI64">
        <v>25</v>
      </c>
      <c r="DJ64" t="s">
        <v>2561</v>
      </c>
      <c r="DK64">
        <v>93</v>
      </c>
      <c r="DL64">
        <v>0</v>
      </c>
      <c r="DM64">
        <v>0</v>
      </c>
      <c r="DN64">
        <v>93</v>
      </c>
      <c r="DO64" s="1">
        <v>27054</v>
      </c>
      <c r="DP64" s="1">
        <v>1527</v>
      </c>
      <c r="DQ64" s="1">
        <v>1777</v>
      </c>
      <c r="DR64" s="1">
        <v>26804</v>
      </c>
      <c r="DS64" t="s">
        <v>2562</v>
      </c>
      <c r="DT64" s="1">
        <v>5300</v>
      </c>
      <c r="DU64" t="s">
        <v>273</v>
      </c>
      <c r="DV64" t="s">
        <v>273</v>
      </c>
      <c r="DW64" t="s">
        <v>280</v>
      </c>
      <c r="DX64" t="s">
        <v>273</v>
      </c>
      <c r="DY64" t="s">
        <v>273</v>
      </c>
      <c r="DZ64" t="s">
        <v>273</v>
      </c>
      <c r="EA64" t="s">
        <v>273</v>
      </c>
      <c r="EB64" t="s">
        <v>273</v>
      </c>
      <c r="EC64" t="s">
        <v>280</v>
      </c>
      <c r="ED64" t="s">
        <v>273</v>
      </c>
      <c r="EE64" t="s">
        <v>273</v>
      </c>
      <c r="EF64" t="s">
        <v>280</v>
      </c>
      <c r="EG64" s="1">
        <v>3124</v>
      </c>
      <c r="EH64" s="1">
        <v>18772</v>
      </c>
      <c r="EI64" t="s">
        <v>281</v>
      </c>
      <c r="EJ64">
        <v>208</v>
      </c>
      <c r="EK64" t="s">
        <v>285</v>
      </c>
      <c r="EL64" s="1">
        <v>3120</v>
      </c>
      <c r="EM64" t="s">
        <v>285</v>
      </c>
      <c r="EN64" s="1">
        <v>17111</v>
      </c>
      <c r="EO64" s="1">
        <v>31344</v>
      </c>
      <c r="EP64">
        <v>125</v>
      </c>
      <c r="EQ64" s="1">
        <v>48580</v>
      </c>
      <c r="ER64" s="1">
        <v>4677</v>
      </c>
      <c r="ES64">
        <v>564</v>
      </c>
      <c r="ET64" s="1">
        <v>5241</v>
      </c>
      <c r="EU64" s="1">
        <v>1383</v>
      </c>
      <c r="EV64">
        <v>13</v>
      </c>
      <c r="EW64" s="1">
        <v>1396</v>
      </c>
      <c r="EX64" s="1">
        <v>4053</v>
      </c>
      <c r="EY64">
        <v>712</v>
      </c>
      <c r="EZ64" s="1">
        <v>4765</v>
      </c>
      <c r="FA64">
        <v>110</v>
      </c>
      <c r="FB64">
        <v>22</v>
      </c>
      <c r="FC64">
        <v>132</v>
      </c>
      <c r="FD64" s="1">
        <v>11534</v>
      </c>
      <c r="FE64" s="1">
        <v>27334</v>
      </c>
      <c r="FF64" s="1">
        <v>32655</v>
      </c>
      <c r="FG64" s="1">
        <v>60114</v>
      </c>
      <c r="FH64">
        <v>0</v>
      </c>
      <c r="FI64">
        <v>140</v>
      </c>
      <c r="FJ64" t="s">
        <v>280</v>
      </c>
      <c r="FK64" t="s">
        <v>362</v>
      </c>
      <c r="FV64" t="s">
        <v>280</v>
      </c>
      <c r="FW64" t="s">
        <v>273</v>
      </c>
      <c r="FX64" t="s">
        <v>273</v>
      </c>
      <c r="FY64" t="s">
        <v>280</v>
      </c>
      <c r="FZ64" t="s">
        <v>280</v>
      </c>
      <c r="GA64" t="s">
        <v>280</v>
      </c>
      <c r="GB64">
        <v>5</v>
      </c>
      <c r="GC64" s="12"/>
      <c r="GE64">
        <v>16</v>
      </c>
      <c r="GF64">
        <v>41</v>
      </c>
      <c r="GG64">
        <v>57</v>
      </c>
      <c r="GH64">
        <v>0</v>
      </c>
      <c r="GI64">
        <v>70</v>
      </c>
      <c r="GJ64">
        <v>43</v>
      </c>
      <c r="GK64">
        <v>170</v>
      </c>
      <c r="GL64">
        <v>145</v>
      </c>
      <c r="GM64">
        <v>1</v>
      </c>
      <c r="GN64">
        <v>24</v>
      </c>
      <c r="GO64">
        <v>170</v>
      </c>
      <c r="GP64">
        <v>300</v>
      </c>
      <c r="GQ64" s="1">
        <v>1023</v>
      </c>
      <c r="GR64" s="1">
        <v>1323</v>
      </c>
      <c r="GS64">
        <v>0</v>
      </c>
      <c r="GT64" s="1">
        <v>1155</v>
      </c>
      <c r="GU64" s="1">
        <v>2911</v>
      </c>
      <c r="GV64" s="1">
        <v>5389</v>
      </c>
      <c r="GW64" s="1">
        <v>5324</v>
      </c>
      <c r="GX64">
        <v>65</v>
      </c>
      <c r="GY64">
        <v>0</v>
      </c>
      <c r="GZ64" s="1">
        <v>5389</v>
      </c>
      <c r="HA64">
        <v>0</v>
      </c>
      <c r="HB64">
        <v>0</v>
      </c>
      <c r="HC64">
        <v>90</v>
      </c>
      <c r="HD64">
        <v>450</v>
      </c>
      <c r="HE64">
        <v>0</v>
      </c>
      <c r="HF64">
        <v>0</v>
      </c>
      <c r="HG64">
        <v>535</v>
      </c>
      <c r="HH64" s="1">
        <v>1200</v>
      </c>
      <c r="HI64" t="s">
        <v>273</v>
      </c>
      <c r="HJ64" s="1">
        <v>1708</v>
      </c>
      <c r="HK64" t="s">
        <v>273</v>
      </c>
      <c r="HL64">
        <v>5</v>
      </c>
      <c r="HM64" t="s">
        <v>273</v>
      </c>
      <c r="HN64">
        <v>8</v>
      </c>
      <c r="HO64" t="s">
        <v>2563</v>
      </c>
      <c r="HP64" t="s">
        <v>273</v>
      </c>
      <c r="HQ64">
        <v>8</v>
      </c>
      <c r="HR64" t="s">
        <v>2564</v>
      </c>
      <c r="HS64" t="s">
        <v>1169</v>
      </c>
      <c r="HT64" t="s">
        <v>284</v>
      </c>
      <c r="HU64" t="s">
        <v>273</v>
      </c>
      <c r="HV64" t="s">
        <v>278</v>
      </c>
      <c r="HX64" t="s">
        <v>393</v>
      </c>
      <c r="HY64" t="s">
        <v>300</v>
      </c>
      <c r="HZ64">
        <v>92</v>
      </c>
      <c r="IA64">
        <v>91</v>
      </c>
      <c r="IB64" t="s">
        <v>273</v>
      </c>
      <c r="IC64" t="s">
        <v>273</v>
      </c>
      <c r="ID64" t="s">
        <v>280</v>
      </c>
      <c r="IE64" t="s">
        <v>280</v>
      </c>
      <c r="IF64" t="s">
        <v>273</v>
      </c>
      <c r="IG64" t="s">
        <v>280</v>
      </c>
      <c r="IH64" t="s">
        <v>280</v>
      </c>
      <c r="II64" t="s">
        <v>273</v>
      </c>
      <c r="IJ64" t="s">
        <v>273</v>
      </c>
      <c r="IK64" t="s">
        <v>273</v>
      </c>
      <c r="IL64" t="s">
        <v>273</v>
      </c>
      <c r="IM64" t="s">
        <v>273</v>
      </c>
      <c r="IN64" t="s">
        <v>280</v>
      </c>
      <c r="IO64" t="s">
        <v>273</v>
      </c>
      <c r="IP64" t="s">
        <v>280</v>
      </c>
      <c r="IQ64" t="s">
        <v>280</v>
      </c>
      <c r="IR64" t="s">
        <v>280</v>
      </c>
      <c r="IS64" t="s">
        <v>273</v>
      </c>
      <c r="IU64" t="s">
        <v>280</v>
      </c>
      <c r="IW64">
        <v>5</v>
      </c>
      <c r="IX64">
        <v>110</v>
      </c>
      <c r="IY64">
        <v>2.75</v>
      </c>
      <c r="IZ64">
        <v>0</v>
      </c>
      <c r="JA64">
        <v>0</v>
      </c>
      <c r="JB64">
        <v>0</v>
      </c>
      <c r="JC64">
        <v>1</v>
      </c>
      <c r="JD64">
        <v>10</v>
      </c>
      <c r="JE64">
        <v>0.25</v>
      </c>
      <c r="JF64">
        <v>3</v>
      </c>
      <c r="JG64" t="s">
        <v>304</v>
      </c>
      <c r="JH64" s="14">
        <v>26.23</v>
      </c>
      <c r="JI64">
        <v>60</v>
      </c>
      <c r="JJ64">
        <v>30</v>
      </c>
      <c r="JK64" t="s">
        <v>2565</v>
      </c>
      <c r="JL64" t="s">
        <v>304</v>
      </c>
      <c r="JM64" s="2">
        <v>46104</v>
      </c>
    </row>
    <row r="65" spans="1:273" x14ac:dyDescent="0.25">
      <c r="A65" s="7" t="s">
        <v>2696</v>
      </c>
      <c r="B65" s="7" t="s">
        <v>2697</v>
      </c>
      <c r="C65" s="7" t="s">
        <v>2697</v>
      </c>
      <c r="D65" s="7" t="s">
        <v>842</v>
      </c>
      <c r="E65" s="7">
        <v>68337</v>
      </c>
      <c r="F65" s="7" t="s">
        <v>1066</v>
      </c>
      <c r="G65" s="7" t="s">
        <v>312</v>
      </c>
      <c r="H65" s="7" t="s">
        <v>400</v>
      </c>
      <c r="I65" s="7">
        <v>140</v>
      </c>
      <c r="J65" s="7">
        <v>140</v>
      </c>
      <c r="K65" s="7">
        <v>0</v>
      </c>
      <c r="L65" s="7">
        <v>0</v>
      </c>
      <c r="M65" s="7"/>
      <c r="N65" s="7"/>
      <c r="O65" s="7"/>
      <c r="P65" s="7"/>
      <c r="Q65" s="7" t="s">
        <v>274</v>
      </c>
      <c r="R65" s="7" t="s">
        <v>275</v>
      </c>
      <c r="S65" s="7" t="s">
        <v>276</v>
      </c>
      <c r="T65" s="7" t="s">
        <v>280</v>
      </c>
      <c r="U65" s="7" t="s">
        <v>277</v>
      </c>
      <c r="V65" s="7" t="s">
        <v>280</v>
      </c>
      <c r="W65" s="7">
        <v>1</v>
      </c>
      <c r="X65" s="7"/>
      <c r="Y65" s="7"/>
      <c r="Z65" s="7"/>
      <c r="AA65" s="7"/>
      <c r="AB65" s="7"/>
      <c r="AC65" s="7"/>
      <c r="AD65" s="7"/>
      <c r="AE65" s="7"/>
      <c r="AF65" s="7"/>
      <c r="AG65" s="7">
        <v>-1</v>
      </c>
      <c r="AH65" s="9"/>
      <c r="AI65" s="7"/>
      <c r="AJ65" s="7"/>
      <c r="AK65" s="8">
        <v>45658</v>
      </c>
      <c r="AL65" s="8">
        <v>46022</v>
      </c>
      <c r="AM65" s="11"/>
      <c r="AN65" s="7"/>
      <c r="AO65" s="11"/>
      <c r="AP65" s="7"/>
      <c r="AQ65" s="11"/>
      <c r="AR65" s="7"/>
      <c r="AS65" s="11"/>
      <c r="AT65" s="11"/>
      <c r="AU65" s="11"/>
      <c r="AV65" s="11"/>
      <c r="AW65" s="11"/>
      <c r="AX65" s="11"/>
      <c r="AY65" s="11"/>
      <c r="AZ65" s="11"/>
      <c r="BA65" s="7"/>
      <c r="BB65" s="11"/>
      <c r="BC65" s="11"/>
      <c r="BD65" s="11"/>
      <c r="BE65" s="11"/>
      <c r="BF65" s="7"/>
      <c r="BG65" s="11"/>
      <c r="BH65" s="11"/>
      <c r="BI65" s="11"/>
      <c r="BJ65" s="11"/>
      <c r="BK65" s="11"/>
      <c r="BL65" s="11"/>
      <c r="BM65" s="11"/>
      <c r="BN65" s="11"/>
      <c r="BO65" s="7"/>
      <c r="BP65" s="7"/>
      <c r="BQ65" s="11"/>
      <c r="BR65" s="11"/>
      <c r="BS65" s="7"/>
      <c r="BT65" s="11"/>
      <c r="BU65" s="11"/>
      <c r="BV65" s="11"/>
      <c r="BW65" s="7"/>
      <c r="BX65" s="7"/>
      <c r="BY65" s="7"/>
      <c r="BZ65" s="7"/>
      <c r="CA65" s="7"/>
      <c r="CB65" s="7"/>
      <c r="CC65" s="7"/>
      <c r="CD65" s="7"/>
      <c r="CE65" s="7"/>
      <c r="CF65" s="7"/>
      <c r="CG65" s="7"/>
      <c r="CH65" s="11"/>
      <c r="CI65" s="11"/>
      <c r="CJ65" s="11"/>
      <c r="CK65" s="11"/>
      <c r="CL65" s="11"/>
      <c r="CM65" s="11"/>
      <c r="CN65" s="11"/>
      <c r="CO65" s="11"/>
      <c r="CP65" s="11"/>
      <c r="CQ65" s="11"/>
      <c r="CR65" s="11"/>
      <c r="CS65" s="11"/>
      <c r="CT65" s="7">
        <v>0</v>
      </c>
      <c r="CU65" s="7"/>
      <c r="CV65" s="7"/>
      <c r="CW65" s="7"/>
      <c r="CX65" s="7">
        <v>0</v>
      </c>
      <c r="CY65" s="7"/>
      <c r="CZ65" s="7"/>
      <c r="DA65" s="7"/>
      <c r="DB65" s="7">
        <v>0</v>
      </c>
      <c r="DC65" s="7"/>
      <c r="DD65" s="7"/>
      <c r="DE65" s="7"/>
      <c r="DF65" s="7">
        <v>0</v>
      </c>
      <c r="DG65" s="7"/>
      <c r="DH65" s="7"/>
      <c r="DI65" s="7"/>
      <c r="DJ65" s="7"/>
      <c r="DK65" s="7">
        <v>0</v>
      </c>
      <c r="DL65" s="7"/>
      <c r="DM65" s="7"/>
      <c r="DN65" s="7"/>
      <c r="DO65" s="7">
        <v>0</v>
      </c>
      <c r="DP65" s="7"/>
      <c r="DQ65" s="7"/>
      <c r="DR65" s="7"/>
      <c r="DS65" s="7"/>
      <c r="DT65" s="7"/>
      <c r="DU65" s="7"/>
      <c r="DV65" s="7"/>
      <c r="DW65" s="7" t="s">
        <v>280</v>
      </c>
      <c r="DX65" s="7"/>
      <c r="DY65" s="7"/>
      <c r="DZ65" s="7"/>
      <c r="EA65" s="7"/>
      <c r="EB65" s="7"/>
      <c r="EC65" s="7" t="s">
        <v>280</v>
      </c>
      <c r="ED65" s="7"/>
      <c r="EE65" s="7"/>
      <c r="EF65" s="7" t="s">
        <v>280</v>
      </c>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t="s">
        <v>273</v>
      </c>
      <c r="FY65" s="7"/>
      <c r="FZ65" s="7"/>
      <c r="GA65" s="7" t="s">
        <v>280</v>
      </c>
      <c r="GB65" s="7"/>
      <c r="GC65" s="13"/>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15"/>
      <c r="JI65" s="7"/>
      <c r="JJ65" s="7"/>
      <c r="JK65" s="7"/>
      <c r="JL65" s="7"/>
      <c r="JM65" s="7"/>
    </row>
    <row r="66" spans="1:273" x14ac:dyDescent="0.25">
      <c r="A66" s="7" t="s">
        <v>930</v>
      </c>
      <c r="B66" s="7" t="s">
        <v>931</v>
      </c>
      <c r="C66" s="7" t="s">
        <v>714</v>
      </c>
      <c r="D66" s="7" t="s">
        <v>932</v>
      </c>
      <c r="E66" s="7">
        <v>68338</v>
      </c>
      <c r="F66" s="7" t="s">
        <v>933</v>
      </c>
      <c r="G66" s="7" t="s">
        <v>934</v>
      </c>
      <c r="H66" s="7" t="s">
        <v>400</v>
      </c>
      <c r="I66" s="7">
        <v>154</v>
      </c>
      <c r="J66" s="7">
        <v>154</v>
      </c>
      <c r="K66" s="7">
        <v>0</v>
      </c>
      <c r="L66" s="7">
        <v>0</v>
      </c>
      <c r="M66" s="7">
        <v>1985</v>
      </c>
      <c r="N66" s="7"/>
      <c r="O66" s="7"/>
      <c r="P66" s="7"/>
      <c r="Q66" s="7" t="s">
        <v>274</v>
      </c>
      <c r="R66" s="7" t="s">
        <v>275</v>
      </c>
      <c r="S66" s="7" t="s">
        <v>276</v>
      </c>
      <c r="T66" s="7" t="s">
        <v>273</v>
      </c>
      <c r="U66" s="7" t="s">
        <v>277</v>
      </c>
      <c r="V66" s="7" t="s">
        <v>280</v>
      </c>
      <c r="W66" s="7">
        <v>1</v>
      </c>
      <c r="X66" s="7"/>
      <c r="Y66" s="7"/>
      <c r="Z66" s="7"/>
      <c r="AA66" s="7"/>
      <c r="AB66" s="7"/>
      <c r="AC66" s="7"/>
      <c r="AD66" s="7"/>
      <c r="AE66" s="7"/>
      <c r="AF66" s="7"/>
      <c r="AG66" s="7">
        <v>1230</v>
      </c>
      <c r="AH66" s="9"/>
      <c r="AI66" s="7"/>
      <c r="AJ66" s="7"/>
      <c r="AK66" s="8">
        <v>45566</v>
      </c>
      <c r="AL66" s="8">
        <v>45930</v>
      </c>
      <c r="AM66" s="11"/>
      <c r="AN66" s="7"/>
      <c r="AO66" s="11"/>
      <c r="AP66" s="7"/>
      <c r="AQ66" s="11"/>
      <c r="AR66" s="7"/>
      <c r="AS66" s="11"/>
      <c r="AT66" s="11"/>
      <c r="AU66" s="11"/>
      <c r="AV66" s="11"/>
      <c r="AW66" s="11"/>
      <c r="AX66" s="11"/>
      <c r="AY66" s="11"/>
      <c r="AZ66" s="11"/>
      <c r="BA66" s="7"/>
      <c r="BB66" s="11"/>
      <c r="BC66" s="11"/>
      <c r="BD66" s="11"/>
      <c r="BE66" s="11"/>
      <c r="BF66" s="7"/>
      <c r="BG66" s="11"/>
      <c r="BH66" s="11"/>
      <c r="BI66" s="11"/>
      <c r="BJ66" s="11"/>
      <c r="BK66" s="11"/>
      <c r="BL66" s="11"/>
      <c r="BM66" s="11"/>
      <c r="BN66" s="11"/>
      <c r="BO66" s="7"/>
      <c r="BP66" s="7"/>
      <c r="BQ66" s="11"/>
      <c r="BR66" s="11"/>
      <c r="BS66" s="7"/>
      <c r="BT66" s="11"/>
      <c r="BU66" s="11"/>
      <c r="BV66" s="11"/>
      <c r="BW66" s="7"/>
      <c r="BX66" s="7"/>
      <c r="BY66" s="7"/>
      <c r="BZ66" s="7"/>
      <c r="CA66" s="7"/>
      <c r="CB66" s="7"/>
      <c r="CC66" s="7"/>
      <c r="CD66" s="7"/>
      <c r="CE66" s="7"/>
      <c r="CF66" s="7"/>
      <c r="CG66" s="7"/>
      <c r="CH66" s="11"/>
      <c r="CI66" s="11"/>
      <c r="CJ66" s="11"/>
      <c r="CK66" s="11"/>
      <c r="CL66" s="11"/>
      <c r="CM66" s="11"/>
      <c r="CN66" s="11"/>
      <c r="CO66" s="11"/>
      <c r="CP66" s="11"/>
      <c r="CQ66" s="11"/>
      <c r="CR66" s="11"/>
      <c r="CS66" s="11"/>
      <c r="CT66" s="9">
        <v>5000</v>
      </c>
      <c r="CU66" s="7"/>
      <c r="CV66" s="7"/>
      <c r="CW66" s="9">
        <v>5000</v>
      </c>
      <c r="CX66" s="7">
        <v>0</v>
      </c>
      <c r="CY66" s="7"/>
      <c r="CZ66" s="7"/>
      <c r="DA66" s="7">
        <v>0</v>
      </c>
      <c r="DB66" s="7">
        <v>0</v>
      </c>
      <c r="DC66" s="7"/>
      <c r="DD66" s="7"/>
      <c r="DE66" s="7">
        <v>0</v>
      </c>
      <c r="DF66" s="7">
        <v>0</v>
      </c>
      <c r="DG66" s="7"/>
      <c r="DH66" s="7"/>
      <c r="DI66" s="7">
        <v>0</v>
      </c>
      <c r="DJ66" s="7"/>
      <c r="DK66" s="7">
        <v>0</v>
      </c>
      <c r="DL66" s="7"/>
      <c r="DM66" s="7"/>
      <c r="DN66" s="7">
        <v>0</v>
      </c>
      <c r="DO66" s="9">
        <v>5000</v>
      </c>
      <c r="DP66" s="7"/>
      <c r="DQ66" s="7"/>
      <c r="DR66" s="9">
        <v>5000</v>
      </c>
      <c r="DS66" s="7"/>
      <c r="DT66" s="7"/>
      <c r="DU66" s="7"/>
      <c r="DV66" s="7"/>
      <c r="DW66" s="7" t="s">
        <v>280</v>
      </c>
      <c r="DX66" s="7"/>
      <c r="DY66" s="7"/>
      <c r="DZ66" s="7"/>
      <c r="EA66" s="7"/>
      <c r="EB66" s="7"/>
      <c r="EC66" s="7" t="s">
        <v>280</v>
      </c>
      <c r="ED66" s="7"/>
      <c r="EE66" s="7"/>
      <c r="EF66" s="7" t="s">
        <v>280</v>
      </c>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t="s">
        <v>273</v>
      </c>
      <c r="FY66" s="7"/>
      <c r="FZ66" s="7"/>
      <c r="GA66" s="7" t="s">
        <v>280</v>
      </c>
      <c r="GB66" s="7"/>
      <c r="GC66" s="13"/>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c r="IX66" s="7"/>
      <c r="IY66" s="7"/>
      <c r="IZ66" s="7"/>
      <c r="JA66" s="7"/>
      <c r="JB66" s="7"/>
      <c r="JC66" s="7"/>
      <c r="JD66" s="7"/>
      <c r="JE66" s="7"/>
      <c r="JF66" s="7"/>
      <c r="JG66" s="7"/>
      <c r="JH66" s="15"/>
      <c r="JI66" s="7"/>
      <c r="JJ66" s="7"/>
      <c r="JK66" s="7"/>
      <c r="JL66" s="7"/>
      <c r="JM66" s="7"/>
    </row>
    <row r="67" spans="1:273" x14ac:dyDescent="0.25">
      <c r="A67" t="s">
        <v>935</v>
      </c>
      <c r="B67" t="s">
        <v>936</v>
      </c>
      <c r="C67" t="s">
        <v>937</v>
      </c>
      <c r="D67" t="s">
        <v>938</v>
      </c>
      <c r="E67">
        <v>68340</v>
      </c>
      <c r="F67" t="s">
        <v>667</v>
      </c>
      <c r="G67" t="s">
        <v>939</v>
      </c>
      <c r="H67" t="s">
        <v>400</v>
      </c>
      <c r="I67">
        <v>740</v>
      </c>
      <c r="J67">
        <v>740</v>
      </c>
      <c r="K67">
        <v>0</v>
      </c>
      <c r="L67">
        <v>0</v>
      </c>
      <c r="M67">
        <v>2016</v>
      </c>
      <c r="N67">
        <v>2016</v>
      </c>
      <c r="O67" t="s">
        <v>280</v>
      </c>
      <c r="Q67" t="s">
        <v>274</v>
      </c>
      <c r="R67" t="s">
        <v>275</v>
      </c>
      <c r="S67" t="s">
        <v>276</v>
      </c>
      <c r="T67" t="s">
        <v>273</v>
      </c>
      <c r="U67" t="s">
        <v>277</v>
      </c>
      <c r="W67">
        <v>1</v>
      </c>
      <c r="X67" t="s">
        <v>273</v>
      </c>
      <c r="Y67" t="s">
        <v>273</v>
      </c>
      <c r="Z67">
        <v>67</v>
      </c>
      <c r="AA67" t="s">
        <v>273</v>
      </c>
      <c r="AE67" t="s">
        <v>273</v>
      </c>
      <c r="AG67" s="1">
        <v>5678</v>
      </c>
      <c r="AH67" s="1">
        <v>844</v>
      </c>
      <c r="AI67">
        <v>52</v>
      </c>
      <c r="AJ67">
        <v>844</v>
      </c>
      <c r="AK67" s="2">
        <v>45566</v>
      </c>
      <c r="AL67" s="2">
        <v>45930</v>
      </c>
      <c r="AM67" s="10">
        <v>50426</v>
      </c>
      <c r="AO67" s="10"/>
      <c r="AQ67" s="10"/>
      <c r="AS67" s="10"/>
      <c r="AT67" s="10">
        <v>50426</v>
      </c>
      <c r="AU67" s="10">
        <v>674</v>
      </c>
      <c r="AV67" s="10">
        <v>0</v>
      </c>
      <c r="AW67" s="10">
        <v>0</v>
      </c>
      <c r="AX67" s="10">
        <v>0</v>
      </c>
      <c r="AY67" s="10">
        <v>0</v>
      </c>
      <c r="AZ67" s="10">
        <v>674</v>
      </c>
      <c r="BB67" s="10">
        <v>0</v>
      </c>
      <c r="BC67" s="10">
        <v>0</v>
      </c>
      <c r="BD67" s="10">
        <v>0</v>
      </c>
      <c r="BE67" s="10">
        <v>0</v>
      </c>
      <c r="BF67" t="s">
        <v>940</v>
      </c>
      <c r="BG67" s="10">
        <v>624</v>
      </c>
      <c r="BH67" s="10">
        <v>624</v>
      </c>
      <c r="BI67" s="10">
        <v>51724</v>
      </c>
      <c r="BJ67" s="10">
        <v>0</v>
      </c>
      <c r="BK67" s="10">
        <v>0</v>
      </c>
      <c r="BL67" s="10">
        <v>0</v>
      </c>
      <c r="BM67" s="10">
        <v>0</v>
      </c>
      <c r="BN67" s="10">
        <v>0</v>
      </c>
      <c r="BO67" t="s">
        <v>273</v>
      </c>
      <c r="BP67" t="s">
        <v>941</v>
      </c>
      <c r="BQ67" s="10">
        <v>10</v>
      </c>
      <c r="BR67" s="10">
        <v>10</v>
      </c>
      <c r="BS67">
        <v>10</v>
      </c>
      <c r="BT67" s="10">
        <v>11044</v>
      </c>
      <c r="BU67" s="10">
        <v>845</v>
      </c>
      <c r="BV67" s="10">
        <v>11889</v>
      </c>
      <c r="BW67" t="s">
        <v>280</v>
      </c>
      <c r="BX67" t="s">
        <v>280</v>
      </c>
      <c r="BY67" t="s">
        <v>280</v>
      </c>
      <c r="BZ67" t="s">
        <v>280</v>
      </c>
      <c r="CA67" t="s">
        <v>280</v>
      </c>
      <c r="CB67" t="s">
        <v>280</v>
      </c>
      <c r="CC67" t="s">
        <v>280</v>
      </c>
      <c r="CD67" t="s">
        <v>273</v>
      </c>
      <c r="CE67" t="s">
        <v>280</v>
      </c>
      <c r="CF67" t="s">
        <v>273</v>
      </c>
      <c r="CH67" s="10">
        <v>9037</v>
      </c>
      <c r="CI67" s="10">
        <v>500</v>
      </c>
      <c r="CJ67" s="10">
        <v>0</v>
      </c>
      <c r="CK67" s="10">
        <v>9537</v>
      </c>
      <c r="CL67" s="10">
        <v>0</v>
      </c>
      <c r="CM67" s="10">
        <v>1300</v>
      </c>
      <c r="CN67" s="10">
        <v>0</v>
      </c>
      <c r="CO67" s="10">
        <v>0</v>
      </c>
      <c r="CP67" s="10">
        <v>25958</v>
      </c>
      <c r="CQ67" s="10">
        <v>27258</v>
      </c>
      <c r="CR67" s="10">
        <v>48684</v>
      </c>
      <c r="CS67" s="10">
        <v>0</v>
      </c>
      <c r="CT67" s="1">
        <v>6132</v>
      </c>
      <c r="CU67">
        <v>678</v>
      </c>
      <c r="CV67">
        <v>437</v>
      </c>
      <c r="CW67" s="1">
        <v>6373</v>
      </c>
      <c r="CX67">
        <v>0</v>
      </c>
      <c r="CY67">
        <v>0</v>
      </c>
      <c r="CZ67">
        <v>0</v>
      </c>
      <c r="DA67">
        <v>0</v>
      </c>
      <c r="DB67">
        <v>0</v>
      </c>
      <c r="DC67">
        <v>0</v>
      </c>
      <c r="DD67">
        <v>0</v>
      </c>
      <c r="DE67">
        <v>0</v>
      </c>
      <c r="DF67">
        <v>0</v>
      </c>
      <c r="DG67">
        <v>0</v>
      </c>
      <c r="DH67">
        <v>0</v>
      </c>
      <c r="DI67">
        <v>0</v>
      </c>
      <c r="DJ67" t="s">
        <v>942</v>
      </c>
      <c r="DK67">
        <v>61</v>
      </c>
      <c r="DL67">
        <v>0</v>
      </c>
      <c r="DM67">
        <v>0</v>
      </c>
      <c r="DN67">
        <v>61</v>
      </c>
      <c r="DO67" s="1">
        <v>6193</v>
      </c>
      <c r="DP67">
        <v>678</v>
      </c>
      <c r="DQ67">
        <v>437</v>
      </c>
      <c r="DR67" s="1">
        <v>6434</v>
      </c>
      <c r="DS67" t="s">
        <v>943</v>
      </c>
      <c r="DT67">
        <v>50</v>
      </c>
      <c r="DU67" t="s">
        <v>280</v>
      </c>
      <c r="DV67" t="s">
        <v>273</v>
      </c>
      <c r="DW67" t="s">
        <v>280</v>
      </c>
      <c r="DX67" t="s">
        <v>280</v>
      </c>
      <c r="DY67" t="s">
        <v>280</v>
      </c>
      <c r="DZ67" t="s">
        <v>273</v>
      </c>
      <c r="EA67" t="s">
        <v>280</v>
      </c>
      <c r="EB67" t="s">
        <v>273</v>
      </c>
      <c r="EC67" t="s">
        <v>280</v>
      </c>
      <c r="ED67" t="s">
        <v>280</v>
      </c>
      <c r="EE67" t="s">
        <v>280</v>
      </c>
      <c r="EF67" t="s">
        <v>280</v>
      </c>
      <c r="EG67">
        <v>247</v>
      </c>
      <c r="EH67">
        <v>978</v>
      </c>
      <c r="EI67" t="s">
        <v>281</v>
      </c>
      <c r="EJ67">
        <v>396</v>
      </c>
      <c r="EK67" t="s">
        <v>285</v>
      </c>
      <c r="EL67">
        <v>135</v>
      </c>
      <c r="EM67" t="s">
        <v>281</v>
      </c>
      <c r="EN67" s="1">
        <v>1200</v>
      </c>
      <c r="EO67" s="1">
        <v>1155</v>
      </c>
      <c r="EP67">
        <v>4</v>
      </c>
      <c r="EQ67" s="1">
        <v>2359</v>
      </c>
      <c r="ER67">
        <v>556</v>
      </c>
      <c r="ES67">
        <v>36</v>
      </c>
      <c r="ET67">
        <v>592</v>
      </c>
      <c r="EU67">
        <v>201</v>
      </c>
      <c r="EV67">
        <v>0</v>
      </c>
      <c r="EW67">
        <v>201</v>
      </c>
      <c r="EX67">
        <v>831</v>
      </c>
      <c r="EY67">
        <v>50</v>
      </c>
      <c r="EZ67">
        <v>881</v>
      </c>
      <c r="FC67">
        <v>0</v>
      </c>
      <c r="FD67" s="1">
        <v>1674</v>
      </c>
      <c r="FE67" s="1">
        <v>2788</v>
      </c>
      <c r="FF67" s="1">
        <v>1241</v>
      </c>
      <c r="FG67" s="1">
        <v>4033</v>
      </c>
      <c r="FH67">
        <v>0</v>
      </c>
      <c r="FI67">
        <v>0</v>
      </c>
      <c r="FJ67" t="s">
        <v>280</v>
      </c>
      <c r="FK67" t="s">
        <v>362</v>
      </c>
      <c r="FV67" t="s">
        <v>280</v>
      </c>
      <c r="FW67" t="s">
        <v>280</v>
      </c>
      <c r="FX67" t="s">
        <v>273</v>
      </c>
      <c r="FY67" t="s">
        <v>280</v>
      </c>
      <c r="FZ67" t="s">
        <v>280</v>
      </c>
      <c r="GA67" t="s">
        <v>280</v>
      </c>
      <c r="GB67">
        <v>10</v>
      </c>
      <c r="GC67" s="12" t="s">
        <v>280</v>
      </c>
      <c r="GE67">
        <v>5</v>
      </c>
      <c r="GF67">
        <v>8</v>
      </c>
      <c r="GG67">
        <v>13</v>
      </c>
      <c r="GH67">
        <v>2</v>
      </c>
      <c r="GI67">
        <v>4</v>
      </c>
      <c r="GJ67">
        <v>4</v>
      </c>
      <c r="GK67">
        <v>23</v>
      </c>
      <c r="GL67">
        <v>22</v>
      </c>
      <c r="GM67">
        <v>1</v>
      </c>
      <c r="GN67">
        <v>0</v>
      </c>
      <c r="GO67">
        <v>23</v>
      </c>
      <c r="GP67">
        <v>29</v>
      </c>
      <c r="GQ67">
        <v>45</v>
      </c>
      <c r="GR67">
        <v>74</v>
      </c>
      <c r="GS67">
        <v>4</v>
      </c>
      <c r="GT67">
        <v>24</v>
      </c>
      <c r="GU67">
        <v>43</v>
      </c>
      <c r="GV67">
        <v>145</v>
      </c>
      <c r="GW67">
        <v>145</v>
      </c>
      <c r="GX67">
        <v>0</v>
      </c>
      <c r="GY67">
        <v>0</v>
      </c>
      <c r="GZ67">
        <v>145</v>
      </c>
      <c r="HA67">
        <v>0</v>
      </c>
      <c r="HB67">
        <v>0</v>
      </c>
      <c r="HC67">
        <v>0</v>
      </c>
      <c r="HD67">
        <v>0</v>
      </c>
      <c r="HE67">
        <v>0</v>
      </c>
      <c r="HF67">
        <v>0</v>
      </c>
      <c r="HG67">
        <v>0</v>
      </c>
      <c r="HH67">
        <v>0</v>
      </c>
      <c r="HI67" t="s">
        <v>273</v>
      </c>
      <c r="HJ67">
        <v>29</v>
      </c>
      <c r="HK67" t="s">
        <v>273</v>
      </c>
      <c r="HL67">
        <v>3</v>
      </c>
      <c r="HM67" t="s">
        <v>273</v>
      </c>
      <c r="HN67">
        <v>7</v>
      </c>
      <c r="HO67" t="s">
        <v>944</v>
      </c>
      <c r="HP67" t="s">
        <v>273</v>
      </c>
      <c r="HQ67">
        <v>4</v>
      </c>
      <c r="HS67" t="s">
        <v>604</v>
      </c>
      <c r="HT67" t="s">
        <v>299</v>
      </c>
      <c r="HU67" t="s">
        <v>273</v>
      </c>
      <c r="HV67" t="s">
        <v>278</v>
      </c>
      <c r="HX67" t="s">
        <v>393</v>
      </c>
      <c r="HZ67">
        <v>51</v>
      </c>
      <c r="IA67">
        <v>49</v>
      </c>
      <c r="IB67" t="s">
        <v>280</v>
      </c>
      <c r="IC67" t="s">
        <v>280</v>
      </c>
      <c r="ID67" t="s">
        <v>280</v>
      </c>
      <c r="IE67" t="s">
        <v>280</v>
      </c>
      <c r="IF67" t="s">
        <v>280</v>
      </c>
      <c r="IG67" t="s">
        <v>280</v>
      </c>
      <c r="IH67" t="s">
        <v>280</v>
      </c>
      <c r="II67" t="s">
        <v>273</v>
      </c>
      <c r="IJ67" t="s">
        <v>280</v>
      </c>
      <c r="IK67" t="s">
        <v>280</v>
      </c>
      <c r="IL67" t="s">
        <v>280</v>
      </c>
      <c r="IM67" t="s">
        <v>280</v>
      </c>
      <c r="IN67" t="s">
        <v>280</v>
      </c>
      <c r="IO67" t="s">
        <v>280</v>
      </c>
      <c r="IP67" t="s">
        <v>280</v>
      </c>
      <c r="IQ67" t="s">
        <v>280</v>
      </c>
      <c r="IR67" t="s">
        <v>280</v>
      </c>
      <c r="IS67" t="s">
        <v>280</v>
      </c>
      <c r="IU67" t="s">
        <v>280</v>
      </c>
      <c r="IW67">
        <v>2</v>
      </c>
      <c r="IX67">
        <v>22</v>
      </c>
      <c r="IY67">
        <v>0.55000000000000004</v>
      </c>
      <c r="IZ67">
        <v>0</v>
      </c>
      <c r="JA67">
        <v>0</v>
      </c>
      <c r="JB67">
        <v>0</v>
      </c>
      <c r="JC67">
        <v>0</v>
      </c>
      <c r="JD67">
        <v>0</v>
      </c>
      <c r="JE67">
        <v>0</v>
      </c>
      <c r="JF67">
        <v>0.55000000000000004</v>
      </c>
      <c r="JG67" t="s">
        <v>304</v>
      </c>
      <c r="JH67" s="14">
        <v>15</v>
      </c>
      <c r="JI67">
        <v>0</v>
      </c>
      <c r="JJ67">
        <v>0</v>
      </c>
      <c r="JK67" t="s">
        <v>945</v>
      </c>
      <c r="JL67" t="s">
        <v>304</v>
      </c>
      <c r="JM67" s="2">
        <v>46102</v>
      </c>
    </row>
    <row r="68" spans="1:273" x14ac:dyDescent="0.25">
      <c r="A68" t="s">
        <v>2629</v>
      </c>
      <c r="B68" t="s">
        <v>2630</v>
      </c>
      <c r="C68" t="s">
        <v>2631</v>
      </c>
      <c r="D68" t="s">
        <v>2632</v>
      </c>
      <c r="E68">
        <v>68341</v>
      </c>
      <c r="F68" t="s">
        <v>873</v>
      </c>
      <c r="G68" t="s">
        <v>2633</v>
      </c>
      <c r="H68" t="s">
        <v>400</v>
      </c>
      <c r="I68">
        <v>514</v>
      </c>
      <c r="J68">
        <v>514</v>
      </c>
      <c r="K68">
        <v>0</v>
      </c>
      <c r="L68">
        <v>0</v>
      </c>
      <c r="M68">
        <v>1998</v>
      </c>
      <c r="O68" t="s">
        <v>280</v>
      </c>
      <c r="Q68" t="s">
        <v>274</v>
      </c>
      <c r="R68" t="s">
        <v>275</v>
      </c>
      <c r="S68" t="s">
        <v>276</v>
      </c>
      <c r="T68" t="s">
        <v>273</v>
      </c>
      <c r="U68" t="s">
        <v>277</v>
      </c>
      <c r="W68">
        <v>1</v>
      </c>
      <c r="X68" t="s">
        <v>273</v>
      </c>
      <c r="Y68" t="s">
        <v>280</v>
      </c>
      <c r="AE68" t="s">
        <v>273</v>
      </c>
      <c r="AF68" t="s">
        <v>2634</v>
      </c>
      <c r="AG68" s="1">
        <v>3000</v>
      </c>
      <c r="AH68" s="1">
        <v>936</v>
      </c>
      <c r="AI68">
        <v>52</v>
      </c>
      <c r="AJ68">
        <v>936</v>
      </c>
      <c r="AK68" s="2">
        <v>45566</v>
      </c>
      <c r="AL68" s="2">
        <v>45930</v>
      </c>
      <c r="AM68" s="10">
        <v>28146</v>
      </c>
      <c r="AO68" s="10"/>
      <c r="AQ68" s="10"/>
      <c r="AS68" s="10"/>
      <c r="AT68" s="10">
        <v>28146</v>
      </c>
      <c r="AU68" s="10">
        <v>642</v>
      </c>
      <c r="AV68" s="10">
        <v>0</v>
      </c>
      <c r="AW68" s="10">
        <v>0</v>
      </c>
      <c r="AX68" s="10">
        <v>0</v>
      </c>
      <c r="AY68" s="10">
        <v>0</v>
      </c>
      <c r="AZ68" s="10">
        <v>642</v>
      </c>
      <c r="BB68" s="10">
        <v>0</v>
      </c>
      <c r="BC68" s="10">
        <v>0</v>
      </c>
      <c r="BD68" s="10">
        <v>0</v>
      </c>
      <c r="BE68" s="10">
        <v>0</v>
      </c>
      <c r="BF68" t="s">
        <v>2635</v>
      </c>
      <c r="BG68" s="10">
        <v>2215</v>
      </c>
      <c r="BH68" s="10">
        <v>2215</v>
      </c>
      <c r="BI68" s="10">
        <v>31003</v>
      </c>
      <c r="BJ68" s="10">
        <v>0</v>
      </c>
      <c r="BK68" s="10">
        <v>0</v>
      </c>
      <c r="BL68" s="10">
        <v>0</v>
      </c>
      <c r="BM68" s="10">
        <v>0</v>
      </c>
      <c r="BN68" s="10">
        <v>0</v>
      </c>
      <c r="BO68" t="s">
        <v>280</v>
      </c>
      <c r="BQ68" s="10"/>
      <c r="BR68" s="10"/>
      <c r="BS68">
        <v>6</v>
      </c>
      <c r="BT68" s="10">
        <v>12338</v>
      </c>
      <c r="BU68" s="10">
        <v>944</v>
      </c>
      <c r="BV68" s="10">
        <v>13282</v>
      </c>
      <c r="BW68" t="s">
        <v>280</v>
      </c>
      <c r="BX68" t="s">
        <v>280</v>
      </c>
      <c r="BY68" t="s">
        <v>280</v>
      </c>
      <c r="BZ68" t="s">
        <v>280</v>
      </c>
      <c r="CA68" t="s">
        <v>280</v>
      </c>
      <c r="CB68" t="s">
        <v>280</v>
      </c>
      <c r="CC68" t="s">
        <v>280</v>
      </c>
      <c r="CD68" t="s">
        <v>280</v>
      </c>
      <c r="CE68" t="s">
        <v>280</v>
      </c>
      <c r="CF68" t="s">
        <v>280</v>
      </c>
      <c r="CH68" s="10">
        <v>3501</v>
      </c>
      <c r="CI68" s="10">
        <v>500</v>
      </c>
      <c r="CJ68" s="10">
        <v>0</v>
      </c>
      <c r="CK68" s="10">
        <v>4001</v>
      </c>
      <c r="CL68" s="10">
        <v>106</v>
      </c>
      <c r="CM68" s="10">
        <v>800</v>
      </c>
      <c r="CN68" s="10">
        <v>2410</v>
      </c>
      <c r="CO68" s="10">
        <v>0</v>
      </c>
      <c r="CP68" s="10">
        <v>9241</v>
      </c>
      <c r="CQ68" s="10">
        <v>12557</v>
      </c>
      <c r="CR68" s="10">
        <v>29840</v>
      </c>
      <c r="CS68" s="10">
        <v>0</v>
      </c>
      <c r="CT68" s="1">
        <v>8202</v>
      </c>
      <c r="CU68">
        <v>790</v>
      </c>
      <c r="CV68">
        <v>925</v>
      </c>
      <c r="CW68" s="1">
        <v>8067</v>
      </c>
      <c r="CX68">
        <v>0</v>
      </c>
      <c r="CY68">
        <v>0</v>
      </c>
      <c r="CZ68">
        <v>0</v>
      </c>
      <c r="DA68">
        <v>0</v>
      </c>
      <c r="DB68">
        <v>395</v>
      </c>
      <c r="DC68">
        <v>15</v>
      </c>
      <c r="DD68">
        <v>0</v>
      </c>
      <c r="DE68">
        <v>410</v>
      </c>
      <c r="DF68">
        <v>6</v>
      </c>
      <c r="DG68">
        <v>0</v>
      </c>
      <c r="DH68">
        <v>0</v>
      </c>
      <c r="DI68">
        <v>6</v>
      </c>
      <c r="DJ68" t="s">
        <v>2636</v>
      </c>
      <c r="DK68">
        <v>43</v>
      </c>
      <c r="DL68">
        <v>53</v>
      </c>
      <c r="DM68">
        <v>2</v>
      </c>
      <c r="DN68">
        <v>94</v>
      </c>
      <c r="DO68" s="1">
        <v>8640</v>
      </c>
      <c r="DP68">
        <v>858</v>
      </c>
      <c r="DQ68">
        <v>927</v>
      </c>
      <c r="DR68" s="1">
        <v>8571</v>
      </c>
      <c r="DS68" t="s">
        <v>2637</v>
      </c>
      <c r="DT68">
        <v>1</v>
      </c>
      <c r="DU68" t="s">
        <v>280</v>
      </c>
      <c r="DV68" t="s">
        <v>273</v>
      </c>
      <c r="DW68" t="s">
        <v>280</v>
      </c>
      <c r="DX68" t="s">
        <v>280</v>
      </c>
      <c r="DY68" t="s">
        <v>280</v>
      </c>
      <c r="DZ68" t="s">
        <v>273</v>
      </c>
      <c r="EA68" t="s">
        <v>280</v>
      </c>
      <c r="EB68" t="s">
        <v>273</v>
      </c>
      <c r="EC68" t="s">
        <v>280</v>
      </c>
      <c r="ED68" t="s">
        <v>280</v>
      </c>
      <c r="EE68" t="s">
        <v>280</v>
      </c>
      <c r="EF68" t="s">
        <v>280</v>
      </c>
      <c r="EG68">
        <v>344</v>
      </c>
      <c r="EH68" s="1">
        <v>1976</v>
      </c>
      <c r="EI68" t="s">
        <v>281</v>
      </c>
      <c r="EJ68">
        <v>21</v>
      </c>
      <c r="EK68" t="s">
        <v>281</v>
      </c>
      <c r="EL68">
        <v>28</v>
      </c>
      <c r="EM68" t="s">
        <v>281</v>
      </c>
      <c r="EN68">
        <v>636</v>
      </c>
      <c r="EO68">
        <v>950</v>
      </c>
      <c r="EP68">
        <v>65</v>
      </c>
      <c r="EQ68" s="1">
        <v>1651</v>
      </c>
      <c r="ER68">
        <v>177</v>
      </c>
      <c r="ES68">
        <v>77</v>
      </c>
      <c r="ET68">
        <v>254</v>
      </c>
      <c r="EU68">
        <v>111</v>
      </c>
      <c r="EV68">
        <v>0</v>
      </c>
      <c r="EW68">
        <v>111</v>
      </c>
      <c r="EX68">
        <v>385</v>
      </c>
      <c r="EY68">
        <v>44</v>
      </c>
      <c r="EZ68">
        <v>429</v>
      </c>
      <c r="FA68">
        <v>0</v>
      </c>
      <c r="FB68">
        <v>0</v>
      </c>
      <c r="FC68">
        <v>0</v>
      </c>
      <c r="FD68">
        <v>794</v>
      </c>
      <c r="FE68" s="1">
        <v>1309</v>
      </c>
      <c r="FF68" s="1">
        <v>1071</v>
      </c>
      <c r="FG68" s="1">
        <v>2445</v>
      </c>
      <c r="FH68">
        <v>0</v>
      </c>
      <c r="FI68">
        <v>0</v>
      </c>
      <c r="FJ68" t="s">
        <v>280</v>
      </c>
      <c r="FK68" t="s">
        <v>362</v>
      </c>
      <c r="FV68" t="s">
        <v>280</v>
      </c>
      <c r="FW68" t="s">
        <v>280</v>
      </c>
      <c r="FX68" t="s">
        <v>273</v>
      </c>
      <c r="FY68" t="s">
        <v>280</v>
      </c>
      <c r="FZ68" t="s">
        <v>280</v>
      </c>
      <c r="GA68" t="s">
        <v>280</v>
      </c>
      <c r="GB68">
        <v>9</v>
      </c>
      <c r="GC68" s="12"/>
      <c r="GE68">
        <v>29</v>
      </c>
      <c r="GF68">
        <v>0</v>
      </c>
      <c r="GG68">
        <v>29</v>
      </c>
      <c r="GH68">
        <v>0</v>
      </c>
      <c r="GI68">
        <v>0</v>
      </c>
      <c r="GJ68">
        <v>3</v>
      </c>
      <c r="GK68">
        <v>32</v>
      </c>
      <c r="GL68">
        <v>32</v>
      </c>
      <c r="GM68">
        <v>0</v>
      </c>
      <c r="GN68">
        <v>0</v>
      </c>
      <c r="GO68">
        <v>32</v>
      </c>
      <c r="GP68">
        <v>364</v>
      </c>
      <c r="GQ68">
        <v>0</v>
      </c>
      <c r="GR68">
        <v>364</v>
      </c>
      <c r="GS68">
        <v>0</v>
      </c>
      <c r="GT68">
        <v>0</v>
      </c>
      <c r="GU68">
        <v>221</v>
      </c>
      <c r="GV68">
        <v>585</v>
      </c>
      <c r="GW68">
        <v>585</v>
      </c>
      <c r="GX68">
        <v>0</v>
      </c>
      <c r="GY68">
        <v>0</v>
      </c>
      <c r="GZ68">
        <v>585</v>
      </c>
      <c r="HA68">
        <v>0</v>
      </c>
      <c r="HB68">
        <v>0</v>
      </c>
      <c r="HC68">
        <v>6</v>
      </c>
      <c r="HD68">
        <v>0</v>
      </c>
      <c r="HE68">
        <v>0</v>
      </c>
      <c r="HF68">
        <v>0</v>
      </c>
      <c r="HG68">
        <v>2</v>
      </c>
      <c r="HH68">
        <v>0</v>
      </c>
      <c r="HI68" t="s">
        <v>273</v>
      </c>
      <c r="HJ68">
        <v>91</v>
      </c>
      <c r="HK68" t="s">
        <v>280</v>
      </c>
      <c r="HM68" t="s">
        <v>280</v>
      </c>
      <c r="HO68" t="s">
        <v>742</v>
      </c>
      <c r="HP68" t="s">
        <v>273</v>
      </c>
      <c r="HQ68">
        <v>3</v>
      </c>
      <c r="HR68" t="s">
        <v>2401</v>
      </c>
      <c r="HS68" t="s">
        <v>2638</v>
      </c>
      <c r="HT68" t="s">
        <v>365</v>
      </c>
      <c r="HU68" t="s">
        <v>273</v>
      </c>
      <c r="HV68" t="s">
        <v>278</v>
      </c>
      <c r="HX68" t="s">
        <v>393</v>
      </c>
      <c r="HY68" t="s">
        <v>2639</v>
      </c>
      <c r="HZ68">
        <v>66</v>
      </c>
      <c r="IA68">
        <v>65</v>
      </c>
      <c r="IB68" t="s">
        <v>280</v>
      </c>
      <c r="IC68" t="s">
        <v>280</v>
      </c>
      <c r="ID68" t="s">
        <v>280</v>
      </c>
      <c r="IE68" t="s">
        <v>280</v>
      </c>
      <c r="IF68" t="s">
        <v>280</v>
      </c>
      <c r="IG68" t="s">
        <v>280</v>
      </c>
      <c r="IH68" t="s">
        <v>280</v>
      </c>
      <c r="II68" t="s">
        <v>280</v>
      </c>
      <c r="IJ68" t="s">
        <v>280</v>
      </c>
      <c r="IK68" t="s">
        <v>280</v>
      </c>
      <c r="IL68" t="s">
        <v>280</v>
      </c>
      <c r="IM68" t="s">
        <v>280</v>
      </c>
      <c r="IN68" t="s">
        <v>280</v>
      </c>
      <c r="IO68" t="s">
        <v>280</v>
      </c>
      <c r="IP68" t="s">
        <v>280</v>
      </c>
      <c r="IQ68" t="s">
        <v>280</v>
      </c>
      <c r="IR68" t="s">
        <v>280</v>
      </c>
      <c r="IS68" t="s">
        <v>280</v>
      </c>
      <c r="IU68" t="s">
        <v>280</v>
      </c>
      <c r="IW68">
        <v>2</v>
      </c>
      <c r="IX68">
        <v>18</v>
      </c>
      <c r="IY68">
        <v>0.45</v>
      </c>
      <c r="IZ68">
        <v>0</v>
      </c>
      <c r="JA68">
        <v>0</v>
      </c>
      <c r="JB68">
        <v>0</v>
      </c>
      <c r="JC68">
        <v>1</v>
      </c>
      <c r="JD68">
        <v>1.5</v>
      </c>
      <c r="JE68">
        <v>0.04</v>
      </c>
      <c r="JF68">
        <v>0.49</v>
      </c>
      <c r="JG68" t="s">
        <v>302</v>
      </c>
      <c r="JH68" s="14">
        <v>13.5</v>
      </c>
      <c r="JI68">
        <v>2</v>
      </c>
      <c r="JJ68">
        <v>5</v>
      </c>
      <c r="JK68" t="s">
        <v>2640</v>
      </c>
      <c r="JL68" t="s">
        <v>302</v>
      </c>
      <c r="JM68" s="2">
        <v>46069</v>
      </c>
    </row>
    <row r="69" spans="1:273" x14ac:dyDescent="0.25">
      <c r="A69" t="s">
        <v>946</v>
      </c>
      <c r="B69" t="s">
        <v>947</v>
      </c>
      <c r="C69" t="s">
        <v>947</v>
      </c>
      <c r="D69" t="s">
        <v>948</v>
      </c>
      <c r="E69">
        <v>68633</v>
      </c>
      <c r="F69" t="s">
        <v>948</v>
      </c>
      <c r="G69" t="s">
        <v>949</v>
      </c>
      <c r="H69" t="s">
        <v>310</v>
      </c>
      <c r="I69">
        <v>582</v>
      </c>
      <c r="J69">
        <v>582</v>
      </c>
      <c r="K69">
        <v>0</v>
      </c>
      <c r="L69">
        <v>0</v>
      </c>
      <c r="M69">
        <v>1953</v>
      </c>
      <c r="O69" t="s">
        <v>273</v>
      </c>
      <c r="P69">
        <v>2026</v>
      </c>
      <c r="Q69" t="s">
        <v>274</v>
      </c>
      <c r="R69" t="s">
        <v>275</v>
      </c>
      <c r="S69" t="s">
        <v>276</v>
      </c>
      <c r="T69" t="s">
        <v>273</v>
      </c>
      <c r="U69" t="s">
        <v>277</v>
      </c>
      <c r="W69">
        <v>1</v>
      </c>
      <c r="X69" t="s">
        <v>280</v>
      </c>
      <c r="Y69" t="s">
        <v>273</v>
      </c>
      <c r="Z69">
        <v>12</v>
      </c>
      <c r="AA69" t="s">
        <v>280</v>
      </c>
      <c r="AC69" t="s">
        <v>273</v>
      </c>
      <c r="AE69" t="s">
        <v>273</v>
      </c>
      <c r="AG69" s="1">
        <v>1800</v>
      </c>
      <c r="AH69" s="1">
        <v>1170</v>
      </c>
      <c r="AI69">
        <v>52</v>
      </c>
      <c r="AJ69" s="1">
        <v>1170</v>
      </c>
      <c r="AK69" s="2">
        <v>45566</v>
      </c>
      <c r="AL69" s="2">
        <v>45930</v>
      </c>
      <c r="AM69" s="10">
        <v>68200</v>
      </c>
      <c r="AO69" s="10"/>
      <c r="AQ69" s="10"/>
      <c r="AS69" s="10"/>
      <c r="AT69" s="10">
        <v>68200</v>
      </c>
      <c r="AU69" s="10">
        <v>853</v>
      </c>
      <c r="AV69" s="10">
        <v>0</v>
      </c>
      <c r="AW69" s="10">
        <v>0</v>
      </c>
      <c r="AX69" s="10">
        <v>0</v>
      </c>
      <c r="AY69" s="10">
        <v>0</v>
      </c>
      <c r="AZ69" s="10">
        <v>853</v>
      </c>
      <c r="BB69" s="10">
        <v>0</v>
      </c>
      <c r="BC69" s="10">
        <v>0</v>
      </c>
      <c r="BD69" s="10">
        <v>0</v>
      </c>
      <c r="BE69" s="10">
        <v>0</v>
      </c>
      <c r="BF69" t="s">
        <v>278</v>
      </c>
      <c r="BG69" s="10">
        <v>0</v>
      </c>
      <c r="BH69" s="10">
        <v>0</v>
      </c>
      <c r="BI69" s="10">
        <v>69053</v>
      </c>
      <c r="BJ69" s="10">
        <v>0</v>
      </c>
      <c r="BK69" s="10">
        <v>0</v>
      </c>
      <c r="BL69" s="10">
        <v>0</v>
      </c>
      <c r="BM69" s="10">
        <v>0</v>
      </c>
      <c r="BN69" s="10">
        <v>0</v>
      </c>
      <c r="BO69" t="s">
        <v>280</v>
      </c>
      <c r="BQ69" s="10"/>
      <c r="BR69" s="10"/>
      <c r="BS69">
        <v>0</v>
      </c>
      <c r="BT69" s="10">
        <v>19511</v>
      </c>
      <c r="BU69" s="10">
        <v>1493</v>
      </c>
      <c r="BV69" s="10">
        <v>21004</v>
      </c>
      <c r="BW69" t="s">
        <v>280</v>
      </c>
      <c r="BX69" t="s">
        <v>280</v>
      </c>
      <c r="BY69" t="s">
        <v>280</v>
      </c>
      <c r="BZ69" t="s">
        <v>280</v>
      </c>
      <c r="CA69" t="s">
        <v>280</v>
      </c>
      <c r="CB69" t="s">
        <v>280</v>
      </c>
      <c r="CC69" t="s">
        <v>280</v>
      </c>
      <c r="CD69" t="s">
        <v>273</v>
      </c>
      <c r="CE69" t="s">
        <v>273</v>
      </c>
      <c r="CF69" t="s">
        <v>273</v>
      </c>
      <c r="CH69" s="10">
        <v>17152</v>
      </c>
      <c r="CI69" s="10">
        <v>500</v>
      </c>
      <c r="CJ69" s="10">
        <v>507</v>
      </c>
      <c r="CK69" s="10">
        <v>18159</v>
      </c>
      <c r="CL69" s="10">
        <v>5490</v>
      </c>
      <c r="CM69" s="10">
        <v>1210</v>
      </c>
      <c r="CN69" s="10">
        <v>2097</v>
      </c>
      <c r="CO69" s="10">
        <v>165</v>
      </c>
      <c r="CP69" s="10">
        <v>14273</v>
      </c>
      <c r="CQ69" s="10">
        <v>23235</v>
      </c>
      <c r="CR69" s="10">
        <v>62398</v>
      </c>
      <c r="CS69" s="10">
        <v>0</v>
      </c>
      <c r="CT69" s="1">
        <v>10401</v>
      </c>
      <c r="CU69">
        <v>885</v>
      </c>
      <c r="CV69">
        <v>281</v>
      </c>
      <c r="CW69" s="1">
        <v>11005</v>
      </c>
      <c r="CX69">
        <v>219</v>
      </c>
      <c r="CY69">
        <v>0</v>
      </c>
      <c r="CZ69">
        <v>0</v>
      </c>
      <c r="DA69">
        <v>219</v>
      </c>
      <c r="DB69" s="1">
        <v>1795</v>
      </c>
      <c r="DC69">
        <v>41</v>
      </c>
      <c r="DD69">
        <v>5</v>
      </c>
      <c r="DE69" s="1">
        <v>1831</v>
      </c>
      <c r="DF69">
        <v>26</v>
      </c>
      <c r="DG69">
        <v>0</v>
      </c>
      <c r="DH69">
        <v>10</v>
      </c>
      <c r="DI69">
        <v>16</v>
      </c>
      <c r="DJ69" t="s">
        <v>950</v>
      </c>
      <c r="DK69">
        <v>36</v>
      </c>
      <c r="DL69">
        <v>8</v>
      </c>
      <c r="DM69">
        <v>0</v>
      </c>
      <c r="DN69">
        <v>44</v>
      </c>
      <c r="DO69" s="1">
        <v>12451</v>
      </c>
      <c r="DP69">
        <v>934</v>
      </c>
      <c r="DQ69">
        <v>286</v>
      </c>
      <c r="DR69" s="1">
        <v>13099</v>
      </c>
      <c r="DS69" t="s">
        <v>297</v>
      </c>
      <c r="DT69">
        <v>0</v>
      </c>
      <c r="DU69" t="s">
        <v>280</v>
      </c>
      <c r="DV69" t="s">
        <v>273</v>
      </c>
      <c r="DW69" t="s">
        <v>280</v>
      </c>
      <c r="DX69" t="s">
        <v>280</v>
      </c>
      <c r="DY69" t="s">
        <v>280</v>
      </c>
      <c r="DZ69" t="s">
        <v>273</v>
      </c>
      <c r="EA69" t="s">
        <v>280</v>
      </c>
      <c r="EB69" t="s">
        <v>273</v>
      </c>
      <c r="EC69" t="s">
        <v>280</v>
      </c>
      <c r="ED69" t="s">
        <v>280</v>
      </c>
      <c r="EE69" t="s">
        <v>280</v>
      </c>
      <c r="EF69" t="s">
        <v>280</v>
      </c>
      <c r="EG69">
        <v>441</v>
      </c>
      <c r="EH69" s="1">
        <v>2730</v>
      </c>
      <c r="EI69" t="s">
        <v>281</v>
      </c>
      <c r="EJ69">
        <v>203</v>
      </c>
      <c r="EK69" t="s">
        <v>285</v>
      </c>
      <c r="EL69">
        <v>720</v>
      </c>
      <c r="EM69" t="s">
        <v>281</v>
      </c>
      <c r="EN69">
        <v>724</v>
      </c>
      <c r="EO69" s="1">
        <v>2433</v>
      </c>
      <c r="EP69">
        <v>11</v>
      </c>
      <c r="EQ69" s="1">
        <v>3168</v>
      </c>
      <c r="ER69">
        <v>118</v>
      </c>
      <c r="ES69">
        <v>26</v>
      </c>
      <c r="ET69">
        <v>144</v>
      </c>
      <c r="EU69">
        <v>33</v>
      </c>
      <c r="EV69">
        <v>3</v>
      </c>
      <c r="EW69">
        <v>36</v>
      </c>
      <c r="EX69">
        <v>401</v>
      </c>
      <c r="EY69">
        <v>130</v>
      </c>
      <c r="EZ69">
        <v>531</v>
      </c>
      <c r="FA69">
        <v>0</v>
      </c>
      <c r="FB69">
        <v>0</v>
      </c>
      <c r="FC69">
        <v>0</v>
      </c>
      <c r="FD69">
        <v>711</v>
      </c>
      <c r="FE69" s="1">
        <v>1276</v>
      </c>
      <c r="FF69" s="1">
        <v>2592</v>
      </c>
      <c r="FG69" s="1">
        <v>3879</v>
      </c>
      <c r="FH69">
        <v>0</v>
      </c>
      <c r="FI69">
        <v>0</v>
      </c>
      <c r="FJ69" t="s">
        <v>280</v>
      </c>
      <c r="FK69" t="s">
        <v>362</v>
      </c>
      <c r="FV69" t="s">
        <v>280</v>
      </c>
      <c r="FW69" t="s">
        <v>280</v>
      </c>
      <c r="FX69" t="s">
        <v>273</v>
      </c>
      <c r="FY69" t="s">
        <v>280</v>
      </c>
      <c r="FZ69" t="s">
        <v>280</v>
      </c>
      <c r="GA69" t="s">
        <v>280</v>
      </c>
      <c r="GB69">
        <v>12</v>
      </c>
      <c r="GC69" s="12"/>
      <c r="GE69">
        <v>40</v>
      </c>
      <c r="GF69">
        <v>70</v>
      </c>
      <c r="GG69">
        <v>110</v>
      </c>
      <c r="GH69">
        <v>30</v>
      </c>
      <c r="GI69">
        <v>45</v>
      </c>
      <c r="GJ69">
        <v>30</v>
      </c>
      <c r="GK69">
        <v>215</v>
      </c>
      <c r="GL69">
        <v>200</v>
      </c>
      <c r="GM69">
        <v>15</v>
      </c>
      <c r="GN69">
        <v>0</v>
      </c>
      <c r="GO69">
        <v>215</v>
      </c>
      <c r="GP69">
        <v>920</v>
      </c>
      <c r="GQ69">
        <v>730</v>
      </c>
      <c r="GR69" s="1">
        <v>1650</v>
      </c>
      <c r="GS69">
        <v>140</v>
      </c>
      <c r="GT69">
        <v>802</v>
      </c>
      <c r="GU69">
        <v>630</v>
      </c>
      <c r="GV69" s="1">
        <v>3222</v>
      </c>
      <c r="GW69" s="1">
        <v>3000</v>
      </c>
      <c r="GX69">
        <v>222</v>
      </c>
      <c r="GY69">
        <v>0</v>
      </c>
      <c r="GZ69" s="1">
        <v>3222</v>
      </c>
      <c r="HA69">
        <v>0</v>
      </c>
      <c r="HB69">
        <v>0</v>
      </c>
      <c r="HC69">
        <v>50</v>
      </c>
      <c r="HD69">
        <v>0</v>
      </c>
      <c r="HE69">
        <v>30</v>
      </c>
      <c r="HF69">
        <v>0</v>
      </c>
      <c r="HG69">
        <v>15</v>
      </c>
      <c r="HH69">
        <v>0</v>
      </c>
      <c r="HI69" t="s">
        <v>273</v>
      </c>
      <c r="HJ69">
        <v>35</v>
      </c>
      <c r="HK69" t="s">
        <v>273</v>
      </c>
      <c r="HL69">
        <v>8</v>
      </c>
      <c r="HM69" t="s">
        <v>273</v>
      </c>
      <c r="HN69">
        <v>20</v>
      </c>
      <c r="HO69" t="s">
        <v>951</v>
      </c>
      <c r="HP69" t="s">
        <v>273</v>
      </c>
      <c r="HQ69">
        <v>5</v>
      </c>
      <c r="HR69" t="s">
        <v>278</v>
      </c>
      <c r="HS69" t="s">
        <v>471</v>
      </c>
      <c r="HT69" t="s">
        <v>365</v>
      </c>
      <c r="HU69" t="s">
        <v>273</v>
      </c>
      <c r="HV69" t="s">
        <v>278</v>
      </c>
      <c r="HX69" t="s">
        <v>366</v>
      </c>
      <c r="HZ69">
        <v>45</v>
      </c>
      <c r="IA69">
        <v>45</v>
      </c>
      <c r="IB69" t="s">
        <v>280</v>
      </c>
      <c r="IC69" t="s">
        <v>280</v>
      </c>
      <c r="ID69" t="s">
        <v>280</v>
      </c>
      <c r="IE69" t="s">
        <v>280</v>
      </c>
      <c r="IF69" t="s">
        <v>273</v>
      </c>
      <c r="IG69" t="s">
        <v>280</v>
      </c>
      <c r="IH69" t="s">
        <v>280</v>
      </c>
      <c r="II69" t="s">
        <v>280</v>
      </c>
      <c r="IJ69" t="s">
        <v>273</v>
      </c>
      <c r="IK69" t="s">
        <v>280</v>
      </c>
      <c r="IL69" t="s">
        <v>280</v>
      </c>
      <c r="IM69" t="s">
        <v>273</v>
      </c>
      <c r="IN69" t="s">
        <v>280</v>
      </c>
      <c r="IO69" t="s">
        <v>280</v>
      </c>
      <c r="IP69" t="s">
        <v>280</v>
      </c>
      <c r="IQ69" t="s">
        <v>280</v>
      </c>
      <c r="IR69" t="s">
        <v>280</v>
      </c>
      <c r="IS69" t="s">
        <v>280</v>
      </c>
      <c r="IU69" t="s">
        <v>280</v>
      </c>
      <c r="IW69">
        <v>1</v>
      </c>
      <c r="IX69">
        <v>30</v>
      </c>
      <c r="IY69">
        <v>0.75</v>
      </c>
      <c r="IZ69">
        <v>0</v>
      </c>
      <c r="JA69">
        <v>0</v>
      </c>
      <c r="JB69">
        <v>0</v>
      </c>
      <c r="JC69">
        <v>2</v>
      </c>
      <c r="JD69">
        <v>4</v>
      </c>
      <c r="JE69">
        <v>0.1</v>
      </c>
      <c r="JF69">
        <v>0.85</v>
      </c>
      <c r="JG69" t="s">
        <v>304</v>
      </c>
      <c r="JH69" s="14">
        <v>18.63</v>
      </c>
      <c r="JI69">
        <v>10</v>
      </c>
      <c r="JJ69">
        <v>3</v>
      </c>
      <c r="JK69" t="s">
        <v>952</v>
      </c>
      <c r="JL69" t="s">
        <v>304</v>
      </c>
      <c r="JM69" s="2">
        <v>46099</v>
      </c>
    </row>
    <row r="70" spans="1:273" x14ac:dyDescent="0.25">
      <c r="A70" s="7" t="s">
        <v>953</v>
      </c>
      <c r="B70" s="7" t="s">
        <v>954</v>
      </c>
      <c r="C70" s="7" t="s">
        <v>955</v>
      </c>
      <c r="D70" s="7" t="s">
        <v>956</v>
      </c>
      <c r="E70" s="7">
        <v>68343</v>
      </c>
      <c r="F70" s="7" t="s">
        <v>873</v>
      </c>
      <c r="G70" s="7" t="s">
        <v>312</v>
      </c>
      <c r="H70" s="7" t="s">
        <v>400</v>
      </c>
      <c r="I70" s="7">
        <v>621</v>
      </c>
      <c r="J70" s="7">
        <v>621</v>
      </c>
      <c r="K70" s="7">
        <v>0</v>
      </c>
      <c r="L70" s="7">
        <v>0</v>
      </c>
      <c r="M70" s="7"/>
      <c r="N70" s="7"/>
      <c r="O70" s="7"/>
      <c r="P70" s="7"/>
      <c r="Q70" s="7" t="s">
        <v>274</v>
      </c>
      <c r="R70" s="7" t="s">
        <v>275</v>
      </c>
      <c r="S70" s="7" t="s">
        <v>276</v>
      </c>
      <c r="T70" s="7" t="s">
        <v>273</v>
      </c>
      <c r="U70" s="7" t="s">
        <v>277</v>
      </c>
      <c r="V70" s="7" t="s">
        <v>280</v>
      </c>
      <c r="W70" s="7">
        <v>1</v>
      </c>
      <c r="X70" s="7"/>
      <c r="Y70" s="7"/>
      <c r="Z70" s="7"/>
      <c r="AA70" s="7"/>
      <c r="AB70" s="7"/>
      <c r="AC70" s="7"/>
      <c r="AD70" s="7"/>
      <c r="AE70" s="7"/>
      <c r="AF70" s="7"/>
      <c r="AG70" s="7"/>
      <c r="AH70" s="9"/>
      <c r="AI70" s="7"/>
      <c r="AJ70" s="7"/>
      <c r="AK70" s="8">
        <v>45566</v>
      </c>
      <c r="AL70" s="8">
        <v>45930</v>
      </c>
      <c r="AM70" s="11"/>
      <c r="AN70" s="7"/>
      <c r="AO70" s="11"/>
      <c r="AP70" s="7"/>
      <c r="AQ70" s="11"/>
      <c r="AR70" s="7"/>
      <c r="AS70" s="11"/>
      <c r="AT70" s="11"/>
      <c r="AU70" s="11"/>
      <c r="AV70" s="11"/>
      <c r="AW70" s="11"/>
      <c r="AX70" s="11"/>
      <c r="AY70" s="11"/>
      <c r="AZ70" s="11"/>
      <c r="BA70" s="7"/>
      <c r="BB70" s="11"/>
      <c r="BC70" s="11"/>
      <c r="BD70" s="11"/>
      <c r="BE70" s="11"/>
      <c r="BF70" s="7"/>
      <c r="BG70" s="11"/>
      <c r="BH70" s="11"/>
      <c r="BI70" s="11"/>
      <c r="BJ70" s="11"/>
      <c r="BK70" s="11"/>
      <c r="BL70" s="11"/>
      <c r="BM70" s="11"/>
      <c r="BN70" s="11"/>
      <c r="BO70" s="7"/>
      <c r="BP70" s="7"/>
      <c r="BQ70" s="11"/>
      <c r="BR70" s="11"/>
      <c r="BS70" s="7"/>
      <c r="BT70" s="11"/>
      <c r="BU70" s="11"/>
      <c r="BV70" s="11"/>
      <c r="BW70" s="7"/>
      <c r="BX70" s="7"/>
      <c r="BY70" s="7"/>
      <c r="BZ70" s="7"/>
      <c r="CA70" s="7"/>
      <c r="CB70" s="7"/>
      <c r="CC70" s="7"/>
      <c r="CD70" s="7"/>
      <c r="CE70" s="7"/>
      <c r="CF70" s="7"/>
      <c r="CG70" s="7"/>
      <c r="CH70" s="11"/>
      <c r="CI70" s="11"/>
      <c r="CJ70" s="11"/>
      <c r="CK70" s="11"/>
      <c r="CL70" s="11"/>
      <c r="CM70" s="11"/>
      <c r="CN70" s="11"/>
      <c r="CO70" s="11"/>
      <c r="CP70" s="11"/>
      <c r="CQ70" s="11"/>
      <c r="CR70" s="11"/>
      <c r="CS70" s="11"/>
      <c r="CT70" s="7">
        <v>0</v>
      </c>
      <c r="CU70" s="7"/>
      <c r="CV70" s="7"/>
      <c r="CW70" s="7"/>
      <c r="CX70" s="7">
        <v>0</v>
      </c>
      <c r="CY70" s="7"/>
      <c r="CZ70" s="7"/>
      <c r="DA70" s="7"/>
      <c r="DB70" s="7">
        <v>0</v>
      </c>
      <c r="DC70" s="7"/>
      <c r="DD70" s="7"/>
      <c r="DE70" s="7"/>
      <c r="DF70" s="7">
        <v>0</v>
      </c>
      <c r="DG70" s="7"/>
      <c r="DH70" s="7"/>
      <c r="DI70" s="7"/>
      <c r="DJ70" s="7"/>
      <c r="DK70" s="7">
        <v>0</v>
      </c>
      <c r="DL70" s="7"/>
      <c r="DM70" s="7"/>
      <c r="DN70" s="7"/>
      <c r="DO70" s="7">
        <v>0</v>
      </c>
      <c r="DP70" s="7"/>
      <c r="DQ70" s="7"/>
      <c r="DR70" s="7"/>
      <c r="DS70" s="7" t="s">
        <v>297</v>
      </c>
      <c r="DT70" s="7">
        <v>0</v>
      </c>
      <c r="DU70" s="7"/>
      <c r="DV70" s="7"/>
      <c r="DW70" s="7" t="s">
        <v>280</v>
      </c>
      <c r="DX70" s="7"/>
      <c r="DY70" s="7"/>
      <c r="DZ70" s="7"/>
      <c r="EA70" s="7"/>
      <c r="EB70" s="7"/>
      <c r="EC70" s="7" t="s">
        <v>280</v>
      </c>
      <c r="ED70" s="7"/>
      <c r="EE70" s="7"/>
      <c r="EF70" s="7" t="s">
        <v>280</v>
      </c>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t="s">
        <v>273</v>
      </c>
      <c r="FY70" s="7"/>
      <c r="FZ70" s="7"/>
      <c r="GA70" s="7" t="s">
        <v>280</v>
      </c>
      <c r="GB70" s="7"/>
      <c r="GC70" s="13"/>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v>0</v>
      </c>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c r="IW70" s="7"/>
      <c r="IX70" s="7"/>
      <c r="IY70" s="7"/>
      <c r="IZ70" s="7"/>
      <c r="JA70" s="7"/>
      <c r="JB70" s="7"/>
      <c r="JC70" s="7"/>
      <c r="JD70" s="7"/>
      <c r="JE70" s="7"/>
      <c r="JF70" s="7"/>
      <c r="JG70" s="7"/>
      <c r="JH70" s="15"/>
      <c r="JI70" s="7"/>
      <c r="JJ70" s="7"/>
      <c r="JK70" s="7"/>
      <c r="JL70" s="7"/>
      <c r="JM70" s="7"/>
    </row>
    <row r="71" spans="1:273" x14ac:dyDescent="0.25">
      <c r="A71" t="s">
        <v>2566</v>
      </c>
      <c r="B71" t="s">
        <v>2567</v>
      </c>
      <c r="C71" t="s">
        <v>2568</v>
      </c>
      <c r="D71" t="s">
        <v>2569</v>
      </c>
      <c r="E71">
        <v>68635</v>
      </c>
      <c r="F71" t="s">
        <v>1984</v>
      </c>
      <c r="G71" t="s">
        <v>2570</v>
      </c>
      <c r="H71" t="s">
        <v>400</v>
      </c>
      <c r="I71">
        <v>231</v>
      </c>
      <c r="J71">
        <v>231</v>
      </c>
      <c r="K71">
        <v>0</v>
      </c>
      <c r="L71">
        <v>0</v>
      </c>
      <c r="M71">
        <v>1890</v>
      </c>
      <c r="O71" t="s">
        <v>280</v>
      </c>
      <c r="Q71" t="s">
        <v>274</v>
      </c>
      <c r="R71" t="s">
        <v>275</v>
      </c>
      <c r="S71" t="s">
        <v>276</v>
      </c>
      <c r="T71" t="s">
        <v>280</v>
      </c>
      <c r="U71" t="s">
        <v>277</v>
      </c>
      <c r="W71">
        <v>1</v>
      </c>
      <c r="X71" t="s">
        <v>273</v>
      </c>
      <c r="Y71" t="s">
        <v>280</v>
      </c>
      <c r="AG71" s="1">
        <v>1320</v>
      </c>
      <c r="AH71" s="1">
        <v>364</v>
      </c>
      <c r="AI71">
        <v>52</v>
      </c>
      <c r="AJ71">
        <v>364</v>
      </c>
      <c r="AK71" s="2">
        <v>45658</v>
      </c>
      <c r="AL71" s="2">
        <v>46022</v>
      </c>
      <c r="AM71" s="10">
        <v>4368</v>
      </c>
      <c r="AO71" s="10"/>
      <c r="AQ71" s="10"/>
      <c r="AS71" s="10"/>
      <c r="AT71" s="10">
        <v>4368</v>
      </c>
      <c r="AU71" s="10">
        <v>0</v>
      </c>
      <c r="AV71" s="10">
        <v>0</v>
      </c>
      <c r="AW71" s="10">
        <v>0</v>
      </c>
      <c r="AX71" s="10">
        <v>0</v>
      </c>
      <c r="AY71" s="10">
        <v>0</v>
      </c>
      <c r="AZ71" s="10">
        <v>0</v>
      </c>
      <c r="BB71" s="10">
        <v>0</v>
      </c>
      <c r="BC71" s="10">
        <v>0</v>
      </c>
      <c r="BD71" s="10">
        <v>0</v>
      </c>
      <c r="BE71" s="10">
        <v>0</v>
      </c>
      <c r="BF71" t="s">
        <v>278</v>
      </c>
      <c r="BG71" s="10">
        <v>0</v>
      </c>
      <c r="BH71" s="10">
        <v>0</v>
      </c>
      <c r="BI71" s="10">
        <v>4368</v>
      </c>
      <c r="BJ71" s="10">
        <v>0</v>
      </c>
      <c r="BK71" s="10">
        <v>0</v>
      </c>
      <c r="BL71" s="10">
        <v>0</v>
      </c>
      <c r="BM71" s="10">
        <v>0</v>
      </c>
      <c r="BN71" s="10">
        <v>0</v>
      </c>
      <c r="BO71" t="s">
        <v>280</v>
      </c>
      <c r="BQ71" s="10"/>
      <c r="BR71" s="10"/>
      <c r="BS71">
        <v>0</v>
      </c>
      <c r="BT71" s="10">
        <v>0</v>
      </c>
      <c r="BU71" s="10">
        <v>0</v>
      </c>
      <c r="BV71" s="10">
        <v>0</v>
      </c>
      <c r="BW71" t="s">
        <v>280</v>
      </c>
      <c r="BX71" t="s">
        <v>280</v>
      </c>
      <c r="BY71" t="s">
        <v>280</v>
      </c>
      <c r="BZ71" t="s">
        <v>280</v>
      </c>
      <c r="CA71" t="s">
        <v>280</v>
      </c>
      <c r="CB71" t="s">
        <v>280</v>
      </c>
      <c r="CC71" t="s">
        <v>280</v>
      </c>
      <c r="CD71" t="s">
        <v>280</v>
      </c>
      <c r="CE71" t="s">
        <v>280</v>
      </c>
      <c r="CF71" t="s">
        <v>280</v>
      </c>
      <c r="CH71" s="10">
        <v>187</v>
      </c>
      <c r="CI71" s="10">
        <v>0</v>
      </c>
      <c r="CJ71" s="10">
        <v>0</v>
      </c>
      <c r="CK71" s="10">
        <v>187</v>
      </c>
      <c r="CL71" s="10">
        <v>0</v>
      </c>
      <c r="CM71" s="10">
        <v>0</v>
      </c>
      <c r="CN71" s="10">
        <v>0</v>
      </c>
      <c r="CO71" s="10">
        <v>0</v>
      </c>
      <c r="CP71" s="10">
        <v>5703</v>
      </c>
      <c r="CQ71" s="10">
        <v>5703</v>
      </c>
      <c r="CR71" s="10">
        <v>5890</v>
      </c>
      <c r="CS71" s="10">
        <v>0</v>
      </c>
      <c r="CT71" s="1">
        <v>7930</v>
      </c>
      <c r="CU71">
        <v>87</v>
      </c>
      <c r="CV71">
        <v>208</v>
      </c>
      <c r="CW71" s="1">
        <v>7809</v>
      </c>
      <c r="CX71">
        <v>58</v>
      </c>
      <c r="CY71">
        <v>0</v>
      </c>
      <c r="CZ71">
        <v>58</v>
      </c>
      <c r="DA71">
        <v>0</v>
      </c>
      <c r="DB71">
        <v>86</v>
      </c>
      <c r="DC71">
        <v>0</v>
      </c>
      <c r="DD71">
        <v>74</v>
      </c>
      <c r="DE71">
        <v>12</v>
      </c>
      <c r="DF71">
        <v>0</v>
      </c>
      <c r="DG71">
        <v>0</v>
      </c>
      <c r="DH71">
        <v>0</v>
      </c>
      <c r="DI71">
        <v>0</v>
      </c>
      <c r="DJ71" t="s">
        <v>297</v>
      </c>
      <c r="DK71">
        <v>0</v>
      </c>
      <c r="DL71">
        <v>0</v>
      </c>
      <c r="DM71">
        <v>0</v>
      </c>
      <c r="DN71">
        <v>0</v>
      </c>
      <c r="DO71" s="1">
        <v>8074</v>
      </c>
      <c r="DP71">
        <v>87</v>
      </c>
      <c r="DQ71">
        <v>340</v>
      </c>
      <c r="DR71" s="1">
        <v>7821</v>
      </c>
      <c r="DS71" t="s">
        <v>297</v>
      </c>
      <c r="DT71">
        <v>0</v>
      </c>
      <c r="DU71" t="s">
        <v>280</v>
      </c>
      <c r="DV71" t="s">
        <v>280</v>
      </c>
      <c r="DW71" t="s">
        <v>280</v>
      </c>
      <c r="DX71" t="s">
        <v>280</v>
      </c>
      <c r="DY71" t="s">
        <v>280</v>
      </c>
      <c r="DZ71" t="s">
        <v>280</v>
      </c>
      <c r="EA71" t="s">
        <v>280</v>
      </c>
      <c r="EB71" t="s">
        <v>280</v>
      </c>
      <c r="EC71" t="s">
        <v>280</v>
      </c>
      <c r="ED71" t="s">
        <v>280</v>
      </c>
      <c r="EE71" t="s">
        <v>280</v>
      </c>
      <c r="EF71" t="s">
        <v>280</v>
      </c>
      <c r="EG71">
        <v>17</v>
      </c>
      <c r="EH71">
        <v>785</v>
      </c>
      <c r="EI71" t="s">
        <v>281</v>
      </c>
      <c r="EJ71">
        <v>87</v>
      </c>
      <c r="EK71" t="s">
        <v>281</v>
      </c>
      <c r="EL71">
        <v>0</v>
      </c>
      <c r="EM71" t="s">
        <v>281</v>
      </c>
      <c r="EN71">
        <v>100</v>
      </c>
      <c r="EO71">
        <v>130</v>
      </c>
      <c r="EP71">
        <v>0</v>
      </c>
      <c r="EQ71">
        <v>230</v>
      </c>
      <c r="ER71">
        <v>0</v>
      </c>
      <c r="ES71">
        <v>0</v>
      </c>
      <c r="ET71">
        <v>0</v>
      </c>
      <c r="EU71">
        <v>0</v>
      </c>
      <c r="EV71">
        <v>0</v>
      </c>
      <c r="EW71">
        <v>0</v>
      </c>
      <c r="EX71">
        <v>0</v>
      </c>
      <c r="EY71">
        <v>0</v>
      </c>
      <c r="EZ71">
        <v>0</v>
      </c>
      <c r="FA71">
        <v>0</v>
      </c>
      <c r="FB71">
        <v>0</v>
      </c>
      <c r="FC71">
        <v>0</v>
      </c>
      <c r="FD71">
        <v>0</v>
      </c>
      <c r="FE71">
        <v>100</v>
      </c>
      <c r="FF71">
        <v>130</v>
      </c>
      <c r="FG71">
        <v>230</v>
      </c>
      <c r="FH71">
        <v>0</v>
      </c>
      <c r="FI71">
        <v>0</v>
      </c>
      <c r="FJ71" t="s">
        <v>280</v>
      </c>
      <c r="FK71" t="s">
        <v>362</v>
      </c>
      <c r="FV71" t="s">
        <v>280</v>
      </c>
      <c r="FW71" t="s">
        <v>280</v>
      </c>
      <c r="FX71" t="s">
        <v>273</v>
      </c>
      <c r="FY71" t="s">
        <v>280</v>
      </c>
      <c r="FZ71" t="s">
        <v>280</v>
      </c>
      <c r="GA71" t="s">
        <v>280</v>
      </c>
      <c r="GB71">
        <v>5</v>
      </c>
      <c r="GC71" s="12" t="s">
        <v>280</v>
      </c>
      <c r="GE71">
        <v>0</v>
      </c>
      <c r="GF71">
        <v>0</v>
      </c>
      <c r="GG71">
        <v>0</v>
      </c>
      <c r="GH71">
        <v>0</v>
      </c>
      <c r="GI71">
        <v>0</v>
      </c>
      <c r="GJ71">
        <v>0</v>
      </c>
      <c r="GK71">
        <v>0</v>
      </c>
      <c r="GL71">
        <v>0</v>
      </c>
      <c r="GM71">
        <v>0</v>
      </c>
      <c r="GN71">
        <v>0</v>
      </c>
      <c r="GO71">
        <v>0</v>
      </c>
      <c r="GP71">
        <v>0</v>
      </c>
      <c r="GQ71">
        <v>0</v>
      </c>
      <c r="GR71">
        <v>0</v>
      </c>
      <c r="GS71">
        <v>0</v>
      </c>
      <c r="GT71">
        <v>0</v>
      </c>
      <c r="GU71">
        <v>0</v>
      </c>
      <c r="GV71">
        <v>0</v>
      </c>
      <c r="GW71">
        <v>0</v>
      </c>
      <c r="GX71">
        <v>0</v>
      </c>
      <c r="GY71">
        <v>0</v>
      </c>
      <c r="GZ71">
        <v>0</v>
      </c>
      <c r="HA71">
        <v>0</v>
      </c>
      <c r="HB71">
        <v>0</v>
      </c>
      <c r="HC71">
        <v>0</v>
      </c>
      <c r="HD71">
        <v>0</v>
      </c>
      <c r="HE71">
        <v>0</v>
      </c>
      <c r="HF71">
        <v>0</v>
      </c>
      <c r="HG71">
        <v>0</v>
      </c>
      <c r="HH71">
        <v>0</v>
      </c>
      <c r="HI71" t="s">
        <v>280</v>
      </c>
      <c r="HK71" t="s">
        <v>280</v>
      </c>
      <c r="HM71" t="s">
        <v>280</v>
      </c>
      <c r="HP71" t="s">
        <v>280</v>
      </c>
      <c r="HR71" t="s">
        <v>289</v>
      </c>
      <c r="HS71" t="s">
        <v>2571</v>
      </c>
      <c r="HT71" t="s">
        <v>616</v>
      </c>
      <c r="HU71" t="s">
        <v>273</v>
      </c>
      <c r="HV71" t="s">
        <v>278</v>
      </c>
      <c r="HX71" t="s">
        <v>2572</v>
      </c>
      <c r="HZ71">
        <v>1</v>
      </c>
      <c r="IA71">
        <v>1</v>
      </c>
      <c r="IB71" t="s">
        <v>280</v>
      </c>
      <c r="IC71" t="s">
        <v>280</v>
      </c>
      <c r="ID71" t="s">
        <v>280</v>
      </c>
      <c r="IE71" t="s">
        <v>280</v>
      </c>
      <c r="IF71" t="s">
        <v>280</v>
      </c>
      <c r="IG71" t="s">
        <v>280</v>
      </c>
      <c r="IH71" t="s">
        <v>280</v>
      </c>
      <c r="II71" t="s">
        <v>280</v>
      </c>
      <c r="IJ71" t="s">
        <v>280</v>
      </c>
      <c r="IK71" t="s">
        <v>280</v>
      </c>
      <c r="IL71" t="s">
        <v>280</v>
      </c>
      <c r="IM71" t="s">
        <v>280</v>
      </c>
      <c r="IN71" t="s">
        <v>280</v>
      </c>
      <c r="IO71" t="s">
        <v>280</v>
      </c>
      <c r="IP71" t="s">
        <v>280</v>
      </c>
      <c r="IQ71" t="s">
        <v>280</v>
      </c>
      <c r="IR71" t="s">
        <v>280</v>
      </c>
      <c r="IS71" t="s">
        <v>280</v>
      </c>
      <c r="IU71" t="s">
        <v>280</v>
      </c>
      <c r="IW71">
        <v>0</v>
      </c>
      <c r="IX71">
        <v>0</v>
      </c>
      <c r="IY71">
        <v>0</v>
      </c>
      <c r="IZ71">
        <v>0</v>
      </c>
      <c r="JA71">
        <v>0</v>
      </c>
      <c r="JB71">
        <v>0</v>
      </c>
      <c r="JC71">
        <v>0</v>
      </c>
      <c r="JD71">
        <v>0</v>
      </c>
      <c r="JE71">
        <v>0</v>
      </c>
      <c r="JF71">
        <v>0</v>
      </c>
      <c r="JG71" t="s">
        <v>509</v>
      </c>
      <c r="JH71" s="14">
        <v>0</v>
      </c>
      <c r="JI71">
        <v>0</v>
      </c>
      <c r="JJ71">
        <v>0</v>
      </c>
      <c r="JK71" t="s">
        <v>2573</v>
      </c>
      <c r="JL71" t="s">
        <v>2574</v>
      </c>
      <c r="JM71" s="2">
        <v>46109</v>
      </c>
    </row>
    <row r="72" spans="1:273" x14ac:dyDescent="0.25">
      <c r="A72" t="s">
        <v>957</v>
      </c>
      <c r="B72" t="s">
        <v>958</v>
      </c>
      <c r="C72" t="s">
        <v>959</v>
      </c>
      <c r="D72" t="s">
        <v>960</v>
      </c>
      <c r="E72">
        <v>68636</v>
      </c>
      <c r="F72" t="s">
        <v>818</v>
      </c>
      <c r="G72" t="s">
        <v>961</v>
      </c>
      <c r="H72" t="s">
        <v>310</v>
      </c>
      <c r="I72">
        <v>710</v>
      </c>
      <c r="J72">
        <v>710</v>
      </c>
      <c r="K72">
        <v>0</v>
      </c>
      <c r="L72">
        <v>0</v>
      </c>
      <c r="M72">
        <v>1976</v>
      </c>
      <c r="N72">
        <v>2021</v>
      </c>
      <c r="O72" t="s">
        <v>280</v>
      </c>
      <c r="Q72" t="s">
        <v>274</v>
      </c>
      <c r="R72" t="s">
        <v>275</v>
      </c>
      <c r="S72" t="s">
        <v>276</v>
      </c>
      <c r="T72" t="s">
        <v>273</v>
      </c>
      <c r="U72" t="s">
        <v>277</v>
      </c>
      <c r="W72">
        <v>1</v>
      </c>
      <c r="X72" t="s">
        <v>273</v>
      </c>
      <c r="Y72" t="s">
        <v>273</v>
      </c>
      <c r="Z72">
        <v>9</v>
      </c>
      <c r="AA72" t="s">
        <v>280</v>
      </c>
      <c r="AC72" t="s">
        <v>273</v>
      </c>
      <c r="AE72" t="s">
        <v>273</v>
      </c>
      <c r="AG72" s="1">
        <v>1680</v>
      </c>
      <c r="AH72" s="1">
        <v>1040</v>
      </c>
      <c r="AI72">
        <v>52</v>
      </c>
      <c r="AJ72" s="1">
        <v>1040</v>
      </c>
      <c r="AK72" s="2">
        <v>45566</v>
      </c>
      <c r="AL72" s="2">
        <v>45930</v>
      </c>
      <c r="AM72" s="10">
        <v>35000</v>
      </c>
      <c r="AO72" s="10"/>
      <c r="AP72" t="s">
        <v>821</v>
      </c>
      <c r="AQ72" s="10">
        <v>3605</v>
      </c>
      <c r="AS72" s="10"/>
      <c r="AT72" s="10">
        <v>38605</v>
      </c>
      <c r="AU72" s="10">
        <v>907</v>
      </c>
      <c r="AV72" s="10">
        <v>0</v>
      </c>
      <c r="AW72" s="10">
        <v>0</v>
      </c>
      <c r="AX72" s="10">
        <v>0</v>
      </c>
      <c r="AY72" s="10">
        <v>0</v>
      </c>
      <c r="AZ72" s="10">
        <v>907</v>
      </c>
      <c r="BB72" s="10">
        <v>0</v>
      </c>
      <c r="BC72" s="10">
        <v>0</v>
      </c>
      <c r="BD72" s="10">
        <v>0</v>
      </c>
      <c r="BE72" s="10">
        <v>0</v>
      </c>
      <c r="BF72" t="s">
        <v>962</v>
      </c>
      <c r="BG72" s="10">
        <v>1328</v>
      </c>
      <c r="BH72" s="10">
        <v>1328</v>
      </c>
      <c r="BI72" s="10">
        <v>40840</v>
      </c>
      <c r="BJ72" s="10">
        <v>0</v>
      </c>
      <c r="BK72" s="10">
        <v>0</v>
      </c>
      <c r="BL72" s="10">
        <v>0</v>
      </c>
      <c r="BM72" s="10">
        <v>0</v>
      </c>
      <c r="BN72" s="10">
        <v>0</v>
      </c>
      <c r="BO72" t="s">
        <v>280</v>
      </c>
      <c r="BQ72" s="10"/>
      <c r="BR72" s="10"/>
      <c r="BS72">
        <v>0</v>
      </c>
      <c r="BT72" s="10">
        <v>17281</v>
      </c>
      <c r="BU72" s="10">
        <v>1360</v>
      </c>
      <c r="BV72" s="10">
        <v>18641</v>
      </c>
      <c r="BW72" t="s">
        <v>280</v>
      </c>
      <c r="BX72" t="s">
        <v>280</v>
      </c>
      <c r="BY72" t="s">
        <v>280</v>
      </c>
      <c r="BZ72" t="s">
        <v>280</v>
      </c>
      <c r="CA72" t="s">
        <v>280</v>
      </c>
      <c r="CB72" t="s">
        <v>280</v>
      </c>
      <c r="CC72" t="s">
        <v>280</v>
      </c>
      <c r="CD72" t="s">
        <v>273</v>
      </c>
      <c r="CE72" t="s">
        <v>280</v>
      </c>
      <c r="CF72" t="s">
        <v>273</v>
      </c>
      <c r="CH72" s="10">
        <v>2976</v>
      </c>
      <c r="CI72" s="10">
        <v>500</v>
      </c>
      <c r="CJ72" s="10">
        <v>0</v>
      </c>
      <c r="CK72" s="10">
        <v>3476</v>
      </c>
      <c r="CL72" s="10">
        <v>0</v>
      </c>
      <c r="CM72" s="10">
        <v>800</v>
      </c>
      <c r="CN72" s="10">
        <v>0</v>
      </c>
      <c r="CO72" s="10">
        <v>166</v>
      </c>
      <c r="CP72" s="10">
        <v>3388</v>
      </c>
      <c r="CQ72" s="10">
        <v>4354</v>
      </c>
      <c r="CR72" s="10">
        <v>26471</v>
      </c>
      <c r="CS72" s="10">
        <v>0</v>
      </c>
      <c r="CT72" s="1">
        <v>9210</v>
      </c>
      <c r="CU72">
        <v>206</v>
      </c>
      <c r="CV72">
        <v>0</v>
      </c>
      <c r="CW72" s="1">
        <v>9416</v>
      </c>
      <c r="CX72">
        <v>319</v>
      </c>
      <c r="CY72">
        <v>9</v>
      </c>
      <c r="CZ72">
        <v>0</v>
      </c>
      <c r="DA72">
        <v>328</v>
      </c>
      <c r="DB72">
        <v>168</v>
      </c>
      <c r="DC72">
        <v>1</v>
      </c>
      <c r="DD72">
        <v>0</v>
      </c>
      <c r="DE72">
        <v>169</v>
      </c>
      <c r="DF72">
        <v>5</v>
      </c>
      <c r="DG72">
        <v>0</v>
      </c>
      <c r="DH72">
        <v>1</v>
      </c>
      <c r="DI72">
        <v>4</v>
      </c>
      <c r="DJ72" t="s">
        <v>963</v>
      </c>
      <c r="DK72">
        <v>85</v>
      </c>
      <c r="DL72">
        <v>4</v>
      </c>
      <c r="DM72">
        <v>0</v>
      </c>
      <c r="DN72">
        <v>89</v>
      </c>
      <c r="DO72" s="1">
        <v>9782</v>
      </c>
      <c r="DP72">
        <v>220</v>
      </c>
      <c r="DQ72">
        <v>0</v>
      </c>
      <c r="DR72" s="1">
        <v>10002</v>
      </c>
      <c r="DS72" t="s">
        <v>964</v>
      </c>
      <c r="DT72">
        <v>12</v>
      </c>
      <c r="DU72" t="s">
        <v>280</v>
      </c>
      <c r="DV72" t="s">
        <v>273</v>
      </c>
      <c r="DW72" t="s">
        <v>280</v>
      </c>
      <c r="DX72" t="s">
        <v>280</v>
      </c>
      <c r="DY72" t="s">
        <v>280</v>
      </c>
      <c r="DZ72" t="s">
        <v>273</v>
      </c>
      <c r="EA72" t="s">
        <v>280</v>
      </c>
      <c r="EB72" t="s">
        <v>273</v>
      </c>
      <c r="EC72" t="s">
        <v>280</v>
      </c>
      <c r="ED72" t="s">
        <v>280</v>
      </c>
      <c r="EE72" t="s">
        <v>280</v>
      </c>
      <c r="EF72" t="s">
        <v>280</v>
      </c>
      <c r="EG72">
        <v>290</v>
      </c>
      <c r="EH72" s="1">
        <v>3674</v>
      </c>
      <c r="EI72" t="s">
        <v>281</v>
      </c>
      <c r="EJ72">
        <v>8</v>
      </c>
      <c r="EK72" t="s">
        <v>281</v>
      </c>
      <c r="EL72">
        <v>374</v>
      </c>
      <c r="EM72" t="s">
        <v>281</v>
      </c>
      <c r="EN72" s="1">
        <v>1346</v>
      </c>
      <c r="EO72" s="1">
        <v>1584</v>
      </c>
      <c r="EP72">
        <v>15</v>
      </c>
      <c r="EQ72" s="1">
        <v>2945</v>
      </c>
      <c r="ER72">
        <v>997</v>
      </c>
      <c r="ES72">
        <v>27</v>
      </c>
      <c r="ET72" s="1">
        <v>1024</v>
      </c>
      <c r="EU72">
        <v>256</v>
      </c>
      <c r="EV72">
        <v>0</v>
      </c>
      <c r="EW72">
        <v>256</v>
      </c>
      <c r="EX72">
        <v>622</v>
      </c>
      <c r="EY72">
        <v>57</v>
      </c>
      <c r="EZ72">
        <v>679</v>
      </c>
      <c r="FA72">
        <v>0</v>
      </c>
      <c r="FB72">
        <v>0</v>
      </c>
      <c r="FC72">
        <v>0</v>
      </c>
      <c r="FD72" s="1">
        <v>1959</v>
      </c>
      <c r="FE72" s="1">
        <v>3221</v>
      </c>
      <c r="FF72" s="1">
        <v>1668</v>
      </c>
      <c r="FG72" s="1">
        <v>4904</v>
      </c>
      <c r="FH72">
        <v>0</v>
      </c>
      <c r="FI72">
        <v>104</v>
      </c>
      <c r="FJ72" t="s">
        <v>280</v>
      </c>
      <c r="FK72" t="s">
        <v>282</v>
      </c>
      <c r="FQ72" t="s">
        <v>273</v>
      </c>
      <c r="FR72" t="s">
        <v>273</v>
      </c>
      <c r="FS72" t="s">
        <v>273</v>
      </c>
      <c r="FT72" t="s">
        <v>273</v>
      </c>
      <c r="FV72" t="s">
        <v>273</v>
      </c>
      <c r="FW72" t="s">
        <v>280</v>
      </c>
      <c r="FX72" t="s">
        <v>273</v>
      </c>
      <c r="FY72" t="s">
        <v>280</v>
      </c>
      <c r="FZ72" t="s">
        <v>280</v>
      </c>
      <c r="GA72" t="s">
        <v>280</v>
      </c>
      <c r="GB72">
        <v>4</v>
      </c>
      <c r="GC72" s="12" t="s">
        <v>280</v>
      </c>
      <c r="GE72">
        <v>10</v>
      </c>
      <c r="GF72">
        <v>28</v>
      </c>
      <c r="GG72">
        <v>38</v>
      </c>
      <c r="GH72">
        <v>1</v>
      </c>
      <c r="GI72">
        <v>14</v>
      </c>
      <c r="GJ72">
        <v>2</v>
      </c>
      <c r="GK72">
        <v>55</v>
      </c>
      <c r="GL72">
        <v>45</v>
      </c>
      <c r="GM72">
        <v>10</v>
      </c>
      <c r="GN72">
        <v>0</v>
      </c>
      <c r="GO72">
        <v>55</v>
      </c>
      <c r="GP72">
        <v>404</v>
      </c>
      <c r="GQ72">
        <v>374</v>
      </c>
      <c r="GR72">
        <v>778</v>
      </c>
      <c r="GS72">
        <v>4</v>
      </c>
      <c r="GT72">
        <v>63</v>
      </c>
      <c r="GU72">
        <v>51</v>
      </c>
      <c r="GV72">
        <v>896</v>
      </c>
      <c r="GW72">
        <v>782</v>
      </c>
      <c r="GX72">
        <v>114</v>
      </c>
      <c r="GY72">
        <v>0</v>
      </c>
      <c r="GZ72">
        <v>896</v>
      </c>
      <c r="HA72">
        <v>0</v>
      </c>
      <c r="HB72">
        <v>0</v>
      </c>
      <c r="HC72">
        <v>187</v>
      </c>
      <c r="HD72">
        <v>0</v>
      </c>
      <c r="HE72">
        <v>0</v>
      </c>
      <c r="HF72">
        <v>0</v>
      </c>
      <c r="HG72">
        <v>0</v>
      </c>
      <c r="HH72">
        <v>0</v>
      </c>
      <c r="HI72" t="s">
        <v>273</v>
      </c>
      <c r="HJ72">
        <v>381</v>
      </c>
      <c r="HK72" t="s">
        <v>280</v>
      </c>
      <c r="HM72" t="s">
        <v>280</v>
      </c>
      <c r="HO72" t="s">
        <v>951</v>
      </c>
      <c r="HP72" t="s">
        <v>273</v>
      </c>
      <c r="HQ72">
        <v>2</v>
      </c>
      <c r="HR72" t="s">
        <v>965</v>
      </c>
      <c r="HS72" t="s">
        <v>798</v>
      </c>
      <c r="HT72" t="s">
        <v>299</v>
      </c>
      <c r="HU72" t="s">
        <v>273</v>
      </c>
      <c r="HV72" t="s">
        <v>278</v>
      </c>
      <c r="HX72" t="s">
        <v>286</v>
      </c>
      <c r="HY72" t="s">
        <v>300</v>
      </c>
      <c r="HZ72">
        <v>662</v>
      </c>
      <c r="IA72">
        <v>528</v>
      </c>
      <c r="IB72" t="s">
        <v>273</v>
      </c>
      <c r="IC72" t="s">
        <v>280</v>
      </c>
      <c r="ID72" t="s">
        <v>280</v>
      </c>
      <c r="IE72" t="s">
        <v>280</v>
      </c>
      <c r="IF72" t="s">
        <v>280</v>
      </c>
      <c r="IG72" t="s">
        <v>280</v>
      </c>
      <c r="IH72" t="s">
        <v>280</v>
      </c>
      <c r="II72" t="s">
        <v>273</v>
      </c>
      <c r="IJ72" t="s">
        <v>273</v>
      </c>
      <c r="IK72" t="s">
        <v>280</v>
      </c>
      <c r="IL72" t="s">
        <v>280</v>
      </c>
      <c r="IM72" t="s">
        <v>273</v>
      </c>
      <c r="IN72" t="s">
        <v>280</v>
      </c>
      <c r="IO72" t="s">
        <v>273</v>
      </c>
      <c r="IP72" t="s">
        <v>280</v>
      </c>
      <c r="IQ72" t="s">
        <v>280</v>
      </c>
      <c r="IR72" t="s">
        <v>280</v>
      </c>
      <c r="IS72" t="s">
        <v>280</v>
      </c>
      <c r="IT72" t="s">
        <v>966</v>
      </c>
      <c r="IU72" t="s">
        <v>280</v>
      </c>
      <c r="IW72">
        <v>2</v>
      </c>
      <c r="IX72">
        <v>20</v>
      </c>
      <c r="IY72">
        <v>0.5</v>
      </c>
      <c r="IZ72">
        <v>0</v>
      </c>
      <c r="JA72">
        <v>0</v>
      </c>
      <c r="JB72">
        <v>0</v>
      </c>
      <c r="JC72">
        <v>0</v>
      </c>
      <c r="JD72">
        <v>0</v>
      </c>
      <c r="JE72">
        <v>0</v>
      </c>
      <c r="JF72">
        <v>0.5</v>
      </c>
      <c r="JG72" t="s">
        <v>967</v>
      </c>
      <c r="JH72" s="14">
        <v>14.47</v>
      </c>
      <c r="JI72">
        <v>2</v>
      </c>
      <c r="JJ72">
        <v>0.02</v>
      </c>
      <c r="JK72" t="s">
        <v>968</v>
      </c>
      <c r="JL72" t="s">
        <v>967</v>
      </c>
      <c r="JM72" s="2">
        <v>46093</v>
      </c>
    </row>
    <row r="73" spans="1:273" x14ac:dyDescent="0.25">
      <c r="A73" t="s">
        <v>969</v>
      </c>
      <c r="B73" t="s">
        <v>970</v>
      </c>
      <c r="C73" t="s">
        <v>971</v>
      </c>
      <c r="D73" t="s">
        <v>972</v>
      </c>
      <c r="E73">
        <v>68836</v>
      </c>
      <c r="F73" t="s">
        <v>973</v>
      </c>
      <c r="G73" t="s">
        <v>974</v>
      </c>
      <c r="H73" t="s">
        <v>272</v>
      </c>
      <c r="I73">
        <v>981</v>
      </c>
      <c r="J73">
        <v>981</v>
      </c>
      <c r="K73">
        <v>0</v>
      </c>
      <c r="L73">
        <v>0</v>
      </c>
      <c r="M73">
        <v>1927</v>
      </c>
      <c r="N73">
        <v>1976</v>
      </c>
      <c r="O73" t="s">
        <v>280</v>
      </c>
      <c r="Q73" t="s">
        <v>274</v>
      </c>
      <c r="R73" t="s">
        <v>275</v>
      </c>
      <c r="S73" t="s">
        <v>276</v>
      </c>
      <c r="T73" t="s">
        <v>273</v>
      </c>
      <c r="U73" t="s">
        <v>277</v>
      </c>
      <c r="W73">
        <v>1</v>
      </c>
      <c r="X73" t="s">
        <v>273</v>
      </c>
      <c r="Y73" t="s">
        <v>280</v>
      </c>
      <c r="AE73" t="s">
        <v>273</v>
      </c>
      <c r="AG73" s="1">
        <v>1235</v>
      </c>
      <c r="AH73" s="1">
        <v>1350</v>
      </c>
      <c r="AI73">
        <v>52</v>
      </c>
      <c r="AJ73" s="1">
        <v>1350</v>
      </c>
      <c r="AK73" s="2">
        <v>45566</v>
      </c>
      <c r="AL73" s="2">
        <v>45930</v>
      </c>
      <c r="AM73" s="10">
        <v>25522</v>
      </c>
      <c r="AO73" s="10"/>
      <c r="AQ73" s="10"/>
      <c r="AR73" t="s">
        <v>975</v>
      </c>
      <c r="AS73" s="10">
        <v>13310</v>
      </c>
      <c r="AT73" s="10">
        <v>38832</v>
      </c>
      <c r="AU73" s="10">
        <v>711</v>
      </c>
      <c r="AV73" s="10">
        <v>0</v>
      </c>
      <c r="AW73" s="10">
        <v>0</v>
      </c>
      <c r="AX73" s="10">
        <v>0</v>
      </c>
      <c r="AY73" s="10">
        <v>0</v>
      </c>
      <c r="AZ73" s="10">
        <v>711</v>
      </c>
      <c r="BB73" s="10">
        <v>0</v>
      </c>
      <c r="BC73" s="10">
        <v>0</v>
      </c>
      <c r="BD73" s="10">
        <v>0</v>
      </c>
      <c r="BE73" s="10">
        <v>0</v>
      </c>
      <c r="BF73" t="s">
        <v>976</v>
      </c>
      <c r="BG73" s="10">
        <v>256</v>
      </c>
      <c r="BH73" s="10">
        <v>256</v>
      </c>
      <c r="BI73" s="10">
        <v>39799</v>
      </c>
      <c r="BJ73" s="10">
        <v>0</v>
      </c>
      <c r="BK73" s="10">
        <v>0</v>
      </c>
      <c r="BL73" s="10">
        <v>0</v>
      </c>
      <c r="BM73" s="10">
        <v>0</v>
      </c>
      <c r="BN73" s="10">
        <v>0</v>
      </c>
      <c r="BO73" t="s">
        <v>280</v>
      </c>
      <c r="BQ73" s="10"/>
      <c r="BR73" s="10"/>
      <c r="BS73">
        <v>0</v>
      </c>
      <c r="BT73" s="10">
        <v>23045</v>
      </c>
      <c r="BU73" s="10">
        <v>1763</v>
      </c>
      <c r="BV73" s="10">
        <v>24808</v>
      </c>
      <c r="BW73" t="s">
        <v>280</v>
      </c>
      <c r="BX73" t="s">
        <v>280</v>
      </c>
      <c r="BY73" t="s">
        <v>280</v>
      </c>
      <c r="BZ73" t="s">
        <v>280</v>
      </c>
      <c r="CA73" t="s">
        <v>280</v>
      </c>
      <c r="CB73" t="s">
        <v>280</v>
      </c>
      <c r="CC73" t="s">
        <v>280</v>
      </c>
      <c r="CD73" t="s">
        <v>280</v>
      </c>
      <c r="CE73" t="s">
        <v>280</v>
      </c>
      <c r="CF73" t="s">
        <v>280</v>
      </c>
      <c r="CH73" s="10">
        <v>2903</v>
      </c>
      <c r="CI73" s="10">
        <v>0</v>
      </c>
      <c r="CJ73" s="10">
        <v>0</v>
      </c>
      <c r="CK73" s="10">
        <v>2903</v>
      </c>
      <c r="CL73" s="10">
        <v>95</v>
      </c>
      <c r="CM73" s="10">
        <v>0</v>
      </c>
      <c r="CN73" s="10">
        <v>960</v>
      </c>
      <c r="CO73" s="10">
        <v>10</v>
      </c>
      <c r="CP73" s="10">
        <v>10648</v>
      </c>
      <c r="CQ73" s="10">
        <v>11713</v>
      </c>
      <c r="CR73" s="10">
        <v>39424</v>
      </c>
      <c r="CS73" s="10">
        <v>0</v>
      </c>
      <c r="CT73" s="1">
        <v>5035</v>
      </c>
      <c r="CU73">
        <v>636</v>
      </c>
      <c r="CV73" s="1">
        <v>1417</v>
      </c>
      <c r="CW73" s="1">
        <v>4254</v>
      </c>
      <c r="CX73">
        <v>0</v>
      </c>
      <c r="CY73">
        <v>0</v>
      </c>
      <c r="CZ73">
        <v>0</v>
      </c>
      <c r="DA73">
        <v>0</v>
      </c>
      <c r="DB73">
        <v>0</v>
      </c>
      <c r="DC73">
        <v>0</v>
      </c>
      <c r="DD73">
        <v>0</v>
      </c>
      <c r="DE73">
        <v>0</v>
      </c>
      <c r="DF73">
        <v>3</v>
      </c>
      <c r="DG73">
        <v>0</v>
      </c>
      <c r="DH73">
        <v>2</v>
      </c>
      <c r="DI73">
        <v>1</v>
      </c>
      <c r="DJ73" t="s">
        <v>977</v>
      </c>
      <c r="DK73">
        <v>0</v>
      </c>
      <c r="DL73">
        <v>47</v>
      </c>
      <c r="DN73">
        <v>47</v>
      </c>
      <c r="DO73" s="1">
        <v>5035</v>
      </c>
      <c r="DP73">
        <v>683</v>
      </c>
      <c r="DQ73" s="1">
        <v>1417</v>
      </c>
      <c r="DR73" s="1">
        <v>4301</v>
      </c>
      <c r="DS73" t="s">
        <v>297</v>
      </c>
      <c r="DT73">
        <v>0</v>
      </c>
      <c r="DU73" t="s">
        <v>280</v>
      </c>
      <c r="DV73" t="s">
        <v>280</v>
      </c>
      <c r="DW73" t="s">
        <v>280</v>
      </c>
      <c r="DX73" t="s">
        <v>280</v>
      </c>
      <c r="DY73" t="s">
        <v>280</v>
      </c>
      <c r="DZ73" t="s">
        <v>280</v>
      </c>
      <c r="EA73" t="s">
        <v>280</v>
      </c>
      <c r="EB73" t="s">
        <v>280</v>
      </c>
      <c r="EC73" t="s">
        <v>280</v>
      </c>
      <c r="ED73" t="s">
        <v>280</v>
      </c>
      <c r="EE73" t="s">
        <v>280</v>
      </c>
      <c r="EF73" t="s">
        <v>280</v>
      </c>
      <c r="EG73">
        <v>116</v>
      </c>
      <c r="EH73" s="1">
        <v>2000</v>
      </c>
      <c r="EI73" t="s">
        <v>285</v>
      </c>
      <c r="EJ73">
        <v>24</v>
      </c>
      <c r="EK73" t="s">
        <v>285</v>
      </c>
      <c r="EL73">
        <v>96</v>
      </c>
      <c r="EM73" t="s">
        <v>285</v>
      </c>
      <c r="EN73">
        <v>517</v>
      </c>
      <c r="EO73">
        <v>695</v>
      </c>
      <c r="EP73">
        <v>16</v>
      </c>
      <c r="EQ73" s="1">
        <v>1228</v>
      </c>
      <c r="ER73">
        <v>0</v>
      </c>
      <c r="ES73">
        <v>0</v>
      </c>
      <c r="ET73">
        <v>0</v>
      </c>
      <c r="EU73">
        <v>0</v>
      </c>
      <c r="EV73">
        <v>0</v>
      </c>
      <c r="EW73">
        <v>0</v>
      </c>
      <c r="EX73">
        <v>0</v>
      </c>
      <c r="EY73">
        <v>0</v>
      </c>
      <c r="EZ73">
        <v>0</v>
      </c>
      <c r="FA73">
        <v>0</v>
      </c>
      <c r="FB73">
        <v>0</v>
      </c>
      <c r="FC73">
        <v>0</v>
      </c>
      <c r="FD73">
        <v>0</v>
      </c>
      <c r="FE73">
        <v>517</v>
      </c>
      <c r="FF73">
        <v>695</v>
      </c>
      <c r="FG73" s="1">
        <v>1228</v>
      </c>
      <c r="FH73">
        <v>0</v>
      </c>
      <c r="FI73">
        <v>504</v>
      </c>
      <c r="FJ73" t="s">
        <v>273</v>
      </c>
      <c r="FK73" t="s">
        <v>362</v>
      </c>
      <c r="FV73" t="s">
        <v>280</v>
      </c>
      <c r="FW73" t="s">
        <v>280</v>
      </c>
      <c r="FX73" t="s">
        <v>273</v>
      </c>
      <c r="FY73" t="s">
        <v>280</v>
      </c>
      <c r="FZ73" t="s">
        <v>280</v>
      </c>
      <c r="GA73" t="s">
        <v>280</v>
      </c>
      <c r="GB73">
        <v>12</v>
      </c>
      <c r="GC73" s="12"/>
      <c r="GE73">
        <v>0</v>
      </c>
      <c r="GF73">
        <v>52</v>
      </c>
      <c r="GG73">
        <v>52</v>
      </c>
      <c r="GH73">
        <v>0</v>
      </c>
      <c r="GI73">
        <v>24</v>
      </c>
      <c r="GJ73">
        <v>2</v>
      </c>
      <c r="GK73">
        <v>78</v>
      </c>
      <c r="GL73">
        <v>77</v>
      </c>
      <c r="GM73">
        <v>1</v>
      </c>
      <c r="GN73">
        <v>0</v>
      </c>
      <c r="GO73">
        <v>78</v>
      </c>
      <c r="GP73">
        <v>0</v>
      </c>
      <c r="GQ73">
        <v>482</v>
      </c>
      <c r="GR73">
        <v>482</v>
      </c>
      <c r="GS73">
        <v>0</v>
      </c>
      <c r="GT73">
        <v>168</v>
      </c>
      <c r="GU73">
        <v>500</v>
      </c>
      <c r="GV73" s="1">
        <v>1150</v>
      </c>
      <c r="GW73">
        <v>650</v>
      </c>
      <c r="GX73">
        <v>500</v>
      </c>
      <c r="GY73">
        <v>0</v>
      </c>
      <c r="GZ73" s="1">
        <v>1150</v>
      </c>
      <c r="HA73">
        <v>0</v>
      </c>
      <c r="HB73">
        <v>0</v>
      </c>
      <c r="HC73">
        <v>60</v>
      </c>
      <c r="HD73">
        <v>0</v>
      </c>
      <c r="HE73">
        <v>36</v>
      </c>
      <c r="HF73">
        <v>0</v>
      </c>
      <c r="HG73">
        <v>36</v>
      </c>
      <c r="HH73">
        <v>0</v>
      </c>
      <c r="HI73" t="s">
        <v>273</v>
      </c>
      <c r="HJ73">
        <v>20</v>
      </c>
      <c r="HK73" t="s">
        <v>273</v>
      </c>
      <c r="HL73">
        <v>5</v>
      </c>
      <c r="HM73" t="s">
        <v>280</v>
      </c>
      <c r="HO73" t="s">
        <v>978</v>
      </c>
      <c r="HP73" t="s">
        <v>273</v>
      </c>
      <c r="HQ73">
        <v>1</v>
      </c>
      <c r="HR73" t="s">
        <v>297</v>
      </c>
      <c r="HS73" t="s">
        <v>979</v>
      </c>
      <c r="HT73" t="s">
        <v>544</v>
      </c>
      <c r="HU73" t="s">
        <v>273</v>
      </c>
      <c r="HV73" t="s">
        <v>278</v>
      </c>
      <c r="HW73" t="s">
        <v>285</v>
      </c>
      <c r="HX73" t="s">
        <v>286</v>
      </c>
      <c r="HZ73">
        <v>90</v>
      </c>
      <c r="IA73">
        <v>88</v>
      </c>
      <c r="IB73" t="s">
        <v>273</v>
      </c>
      <c r="IC73" t="s">
        <v>280</v>
      </c>
      <c r="ID73" t="s">
        <v>280</v>
      </c>
      <c r="IE73" t="s">
        <v>280</v>
      </c>
      <c r="IF73" t="s">
        <v>273</v>
      </c>
      <c r="IG73" t="s">
        <v>280</v>
      </c>
      <c r="IH73" t="s">
        <v>280</v>
      </c>
      <c r="II73" t="s">
        <v>273</v>
      </c>
      <c r="IJ73" t="s">
        <v>280</v>
      </c>
      <c r="IK73" t="s">
        <v>280</v>
      </c>
      <c r="IL73" t="s">
        <v>280</v>
      </c>
      <c r="IM73" t="s">
        <v>280</v>
      </c>
      <c r="IN73" t="s">
        <v>280</v>
      </c>
      <c r="IO73" t="s">
        <v>280</v>
      </c>
      <c r="IP73" t="s">
        <v>280</v>
      </c>
      <c r="IQ73" t="s">
        <v>280</v>
      </c>
      <c r="IR73" t="s">
        <v>280</v>
      </c>
      <c r="IS73" t="s">
        <v>280</v>
      </c>
      <c r="IU73" t="s">
        <v>280</v>
      </c>
      <c r="IW73">
        <v>2</v>
      </c>
      <c r="IX73">
        <v>28</v>
      </c>
      <c r="IY73">
        <v>0.7</v>
      </c>
      <c r="IZ73">
        <v>0</v>
      </c>
      <c r="JA73">
        <v>0</v>
      </c>
      <c r="JB73">
        <v>0</v>
      </c>
      <c r="JC73">
        <v>0</v>
      </c>
      <c r="JD73">
        <v>0</v>
      </c>
      <c r="JE73">
        <v>0</v>
      </c>
      <c r="JF73">
        <v>0.7</v>
      </c>
      <c r="JG73" t="s">
        <v>980</v>
      </c>
      <c r="JH73" s="14">
        <v>15</v>
      </c>
      <c r="JI73">
        <v>0</v>
      </c>
      <c r="JJ73">
        <v>0</v>
      </c>
      <c r="JK73" t="s">
        <v>981</v>
      </c>
      <c r="JL73" t="s">
        <v>859</v>
      </c>
      <c r="JM73" s="2">
        <v>46063</v>
      </c>
    </row>
    <row r="74" spans="1:273" x14ac:dyDescent="0.25">
      <c r="A74" t="s">
        <v>982</v>
      </c>
      <c r="B74" t="s">
        <v>983</v>
      </c>
      <c r="C74" t="s">
        <v>984</v>
      </c>
      <c r="D74" t="s">
        <v>985</v>
      </c>
      <c r="E74">
        <v>68349</v>
      </c>
      <c r="F74" t="s">
        <v>986</v>
      </c>
      <c r="G74" t="s">
        <v>987</v>
      </c>
      <c r="H74" t="s">
        <v>310</v>
      </c>
      <c r="I74">
        <v>686</v>
      </c>
      <c r="J74">
        <v>686</v>
      </c>
      <c r="K74">
        <v>0</v>
      </c>
      <c r="L74">
        <v>0</v>
      </c>
      <c r="M74">
        <v>1990</v>
      </c>
      <c r="O74" t="s">
        <v>280</v>
      </c>
      <c r="Q74" t="s">
        <v>274</v>
      </c>
      <c r="R74" t="s">
        <v>275</v>
      </c>
      <c r="S74" t="s">
        <v>276</v>
      </c>
      <c r="T74" t="s">
        <v>273</v>
      </c>
      <c r="U74" t="s">
        <v>277</v>
      </c>
      <c r="W74">
        <v>1</v>
      </c>
      <c r="X74" t="s">
        <v>273</v>
      </c>
      <c r="Y74" t="s">
        <v>273</v>
      </c>
      <c r="Z74">
        <v>0</v>
      </c>
      <c r="AA74" t="s">
        <v>280</v>
      </c>
      <c r="AC74" t="s">
        <v>273</v>
      </c>
      <c r="AE74" t="s">
        <v>273</v>
      </c>
      <c r="AG74" s="1">
        <v>3200</v>
      </c>
      <c r="AH74" s="1">
        <v>1092</v>
      </c>
      <c r="AI74">
        <v>51</v>
      </c>
      <c r="AJ74" s="1">
        <v>1092</v>
      </c>
      <c r="AK74" s="2">
        <v>45566</v>
      </c>
      <c r="AL74" s="2">
        <v>45930</v>
      </c>
      <c r="AM74" s="10">
        <v>35000</v>
      </c>
      <c r="AO74" s="10"/>
      <c r="AQ74" s="10"/>
      <c r="AS74" s="10"/>
      <c r="AT74" s="10">
        <v>35000</v>
      </c>
      <c r="AU74" s="10">
        <v>664</v>
      </c>
      <c r="AV74" s="10">
        <v>0</v>
      </c>
      <c r="AW74" s="10">
        <v>1900</v>
      </c>
      <c r="AX74" s="10">
        <v>2125</v>
      </c>
      <c r="AY74" s="10">
        <v>0</v>
      </c>
      <c r="AZ74" s="10">
        <v>4689</v>
      </c>
      <c r="BB74" s="10">
        <v>0</v>
      </c>
      <c r="BC74" s="10">
        <v>0</v>
      </c>
      <c r="BD74" s="10">
        <v>0</v>
      </c>
      <c r="BE74" s="10">
        <v>0</v>
      </c>
      <c r="BF74" t="s">
        <v>278</v>
      </c>
      <c r="BG74" s="10">
        <v>0</v>
      </c>
      <c r="BH74" s="10">
        <v>0</v>
      </c>
      <c r="BI74" s="10">
        <v>39689</v>
      </c>
      <c r="BJ74" s="10">
        <v>0</v>
      </c>
      <c r="BK74" s="10">
        <v>0</v>
      </c>
      <c r="BL74" s="10">
        <v>0</v>
      </c>
      <c r="BM74" s="10">
        <v>0</v>
      </c>
      <c r="BN74" s="10">
        <v>0</v>
      </c>
      <c r="BO74" t="s">
        <v>273</v>
      </c>
      <c r="BP74" t="s">
        <v>988</v>
      </c>
      <c r="BQ74" s="10">
        <v>10</v>
      </c>
      <c r="BR74" s="10">
        <v>10</v>
      </c>
      <c r="BS74">
        <v>13</v>
      </c>
      <c r="BT74" s="10">
        <v>18609</v>
      </c>
      <c r="BU74" s="10">
        <v>2061</v>
      </c>
      <c r="BV74" s="10">
        <v>20670</v>
      </c>
      <c r="BW74" t="s">
        <v>280</v>
      </c>
      <c r="BX74" t="s">
        <v>280</v>
      </c>
      <c r="BY74" t="s">
        <v>280</v>
      </c>
      <c r="BZ74" t="s">
        <v>280</v>
      </c>
      <c r="CA74" t="s">
        <v>280</v>
      </c>
      <c r="CB74" t="s">
        <v>280</v>
      </c>
      <c r="CC74" t="s">
        <v>280</v>
      </c>
      <c r="CD74" t="s">
        <v>280</v>
      </c>
      <c r="CE74" t="s">
        <v>280</v>
      </c>
      <c r="CF74" t="s">
        <v>280</v>
      </c>
      <c r="CH74" s="10">
        <v>4660</v>
      </c>
      <c r="CI74" s="10">
        <v>0</v>
      </c>
      <c r="CJ74" s="10">
        <v>0</v>
      </c>
      <c r="CK74" s="10">
        <v>4660</v>
      </c>
      <c r="CL74" s="10">
        <v>114</v>
      </c>
      <c r="CM74" s="10">
        <v>0</v>
      </c>
      <c r="CN74" s="10">
        <v>780</v>
      </c>
      <c r="CO74" s="10">
        <v>0</v>
      </c>
      <c r="CP74" s="10">
        <v>8639</v>
      </c>
      <c r="CQ74" s="10">
        <v>9533</v>
      </c>
      <c r="CR74" s="10">
        <v>34863</v>
      </c>
      <c r="CS74" s="10">
        <v>6990</v>
      </c>
      <c r="CT74" s="1">
        <v>13870</v>
      </c>
      <c r="CU74">
        <v>669</v>
      </c>
      <c r="CV74">
        <v>630</v>
      </c>
      <c r="CW74" s="1">
        <v>13909</v>
      </c>
      <c r="CX74">
        <v>192</v>
      </c>
      <c r="CY74">
        <v>7</v>
      </c>
      <c r="CZ74">
        <v>0</v>
      </c>
      <c r="DA74">
        <v>199</v>
      </c>
      <c r="DB74">
        <v>329</v>
      </c>
      <c r="DC74">
        <v>0</v>
      </c>
      <c r="DD74">
        <v>0</v>
      </c>
      <c r="DE74">
        <v>329</v>
      </c>
      <c r="DF74">
        <v>0</v>
      </c>
      <c r="DG74">
        <v>0</v>
      </c>
      <c r="DH74">
        <v>0</v>
      </c>
      <c r="DI74">
        <v>0</v>
      </c>
      <c r="DJ74" t="s">
        <v>989</v>
      </c>
      <c r="DK74">
        <v>98</v>
      </c>
      <c r="DL74">
        <v>0</v>
      </c>
      <c r="DM74">
        <v>0</v>
      </c>
      <c r="DN74">
        <v>98</v>
      </c>
      <c r="DO74" s="1">
        <v>14489</v>
      </c>
      <c r="DP74">
        <v>676</v>
      </c>
      <c r="DQ74">
        <v>630</v>
      </c>
      <c r="DR74" s="1">
        <v>14535</v>
      </c>
      <c r="DS74" t="s">
        <v>990</v>
      </c>
      <c r="DT74">
        <v>50</v>
      </c>
      <c r="DU74" t="s">
        <v>280</v>
      </c>
      <c r="DV74" t="s">
        <v>273</v>
      </c>
      <c r="DW74" t="s">
        <v>280</v>
      </c>
      <c r="DX74" t="s">
        <v>273</v>
      </c>
      <c r="DY74" t="s">
        <v>280</v>
      </c>
      <c r="DZ74" t="s">
        <v>273</v>
      </c>
      <c r="EA74" t="s">
        <v>280</v>
      </c>
      <c r="EB74" t="s">
        <v>273</v>
      </c>
      <c r="EC74" t="s">
        <v>280</v>
      </c>
      <c r="ED74" t="s">
        <v>273</v>
      </c>
      <c r="EE74" t="s">
        <v>280</v>
      </c>
      <c r="EF74" t="s">
        <v>280</v>
      </c>
      <c r="EG74">
        <v>206</v>
      </c>
      <c r="EH74" s="1">
        <v>3502</v>
      </c>
      <c r="EI74" t="s">
        <v>281</v>
      </c>
      <c r="EJ74">
        <v>94</v>
      </c>
      <c r="EK74" t="s">
        <v>285</v>
      </c>
      <c r="EL74">
        <v>201</v>
      </c>
      <c r="EM74" t="s">
        <v>281</v>
      </c>
      <c r="EN74" s="1">
        <v>1102</v>
      </c>
      <c r="EO74" s="1">
        <v>2393</v>
      </c>
      <c r="EP74">
        <v>4</v>
      </c>
      <c r="EQ74" s="1">
        <v>3499</v>
      </c>
      <c r="ER74">
        <v>921</v>
      </c>
      <c r="ES74">
        <v>184</v>
      </c>
      <c r="ET74" s="1">
        <v>1105</v>
      </c>
      <c r="EU74">
        <v>253</v>
      </c>
      <c r="EV74">
        <v>4</v>
      </c>
      <c r="EW74">
        <v>257</v>
      </c>
      <c r="EX74" s="1">
        <v>1615</v>
      </c>
      <c r="EY74">
        <v>209</v>
      </c>
      <c r="EZ74" s="1">
        <v>1824</v>
      </c>
      <c r="FA74">
        <v>11</v>
      </c>
      <c r="FB74">
        <v>1</v>
      </c>
      <c r="FC74">
        <v>12</v>
      </c>
      <c r="FD74" s="1">
        <v>3198</v>
      </c>
      <c r="FE74" s="1">
        <v>3902</v>
      </c>
      <c r="FF74" s="1">
        <v>2791</v>
      </c>
      <c r="FG74" s="1">
        <v>6697</v>
      </c>
      <c r="FH74">
        <v>0</v>
      </c>
      <c r="FI74">
        <v>39</v>
      </c>
      <c r="FJ74" t="s">
        <v>280</v>
      </c>
      <c r="FK74" t="s">
        <v>295</v>
      </c>
      <c r="FV74" t="s">
        <v>280</v>
      </c>
      <c r="FW74" t="s">
        <v>280</v>
      </c>
      <c r="FX74" t="s">
        <v>273</v>
      </c>
      <c r="FY74" t="s">
        <v>280</v>
      </c>
      <c r="FZ74" t="s">
        <v>280</v>
      </c>
      <c r="GA74" t="s">
        <v>280</v>
      </c>
      <c r="GB74">
        <v>2</v>
      </c>
      <c r="GC74" s="12"/>
      <c r="GE74">
        <v>3</v>
      </c>
      <c r="GF74">
        <v>3</v>
      </c>
      <c r="GG74">
        <v>6</v>
      </c>
      <c r="GH74">
        <v>1</v>
      </c>
      <c r="GI74">
        <v>1</v>
      </c>
      <c r="GJ74">
        <v>0</v>
      </c>
      <c r="GK74">
        <v>8</v>
      </c>
      <c r="GL74">
        <v>8</v>
      </c>
      <c r="GM74">
        <v>0</v>
      </c>
      <c r="GN74">
        <v>0</v>
      </c>
      <c r="GO74">
        <v>8</v>
      </c>
      <c r="GP74">
        <v>65</v>
      </c>
      <c r="GQ74">
        <v>95</v>
      </c>
      <c r="GR74">
        <v>160</v>
      </c>
      <c r="GS74">
        <v>5</v>
      </c>
      <c r="GT74">
        <v>58</v>
      </c>
      <c r="GU74">
        <v>0</v>
      </c>
      <c r="GV74">
        <v>223</v>
      </c>
      <c r="GW74">
        <v>223</v>
      </c>
      <c r="GX74">
        <v>0</v>
      </c>
      <c r="GY74">
        <v>0</v>
      </c>
      <c r="GZ74">
        <v>223</v>
      </c>
      <c r="HA74">
        <v>0</v>
      </c>
      <c r="HB74">
        <v>0</v>
      </c>
      <c r="HC74">
        <v>0</v>
      </c>
      <c r="HD74">
        <v>0</v>
      </c>
      <c r="HE74">
        <v>0</v>
      </c>
      <c r="HF74">
        <v>0</v>
      </c>
      <c r="HG74">
        <v>1</v>
      </c>
      <c r="HH74">
        <v>0</v>
      </c>
      <c r="HI74" t="s">
        <v>273</v>
      </c>
      <c r="HJ74">
        <v>58</v>
      </c>
      <c r="HK74" t="s">
        <v>280</v>
      </c>
      <c r="HM74" t="s">
        <v>280</v>
      </c>
      <c r="HO74" t="s">
        <v>313</v>
      </c>
      <c r="HP74" t="s">
        <v>273</v>
      </c>
      <c r="HQ74">
        <v>4</v>
      </c>
      <c r="HS74" t="s">
        <v>991</v>
      </c>
      <c r="HT74" t="s">
        <v>992</v>
      </c>
      <c r="HU74" t="s">
        <v>273</v>
      </c>
      <c r="HV74" t="s">
        <v>278</v>
      </c>
      <c r="HX74" t="s">
        <v>393</v>
      </c>
      <c r="HZ74">
        <v>97</v>
      </c>
      <c r="IA74">
        <v>117</v>
      </c>
      <c r="IB74" t="s">
        <v>280</v>
      </c>
      <c r="IC74" t="s">
        <v>280</v>
      </c>
      <c r="ID74" t="s">
        <v>280</v>
      </c>
      <c r="IE74" t="s">
        <v>280</v>
      </c>
      <c r="IF74" t="s">
        <v>280</v>
      </c>
      <c r="IG74" t="s">
        <v>280</v>
      </c>
      <c r="IH74" t="s">
        <v>280</v>
      </c>
      <c r="II74" t="s">
        <v>273</v>
      </c>
      <c r="IJ74" t="s">
        <v>273</v>
      </c>
      <c r="IK74" t="s">
        <v>280</v>
      </c>
      <c r="IL74" t="s">
        <v>280</v>
      </c>
      <c r="IM74" t="s">
        <v>280</v>
      </c>
      <c r="IN74" t="s">
        <v>280</v>
      </c>
      <c r="IO74" t="s">
        <v>280</v>
      </c>
      <c r="IP74" t="s">
        <v>280</v>
      </c>
      <c r="IQ74" t="s">
        <v>280</v>
      </c>
      <c r="IR74" t="s">
        <v>280</v>
      </c>
      <c r="IS74" t="s">
        <v>280</v>
      </c>
      <c r="IU74" t="s">
        <v>280</v>
      </c>
      <c r="IW74">
        <v>5</v>
      </c>
      <c r="IX74">
        <v>21</v>
      </c>
      <c r="IY74">
        <v>0.53</v>
      </c>
      <c r="IZ74">
        <v>0</v>
      </c>
      <c r="JA74">
        <v>0</v>
      </c>
      <c r="JB74">
        <v>0</v>
      </c>
      <c r="JC74">
        <v>0</v>
      </c>
      <c r="JD74">
        <v>0</v>
      </c>
      <c r="JE74">
        <v>0</v>
      </c>
      <c r="JF74">
        <v>0.53</v>
      </c>
      <c r="JG74" t="s">
        <v>304</v>
      </c>
      <c r="JH74" s="14">
        <v>20</v>
      </c>
      <c r="JI74">
        <v>3</v>
      </c>
      <c r="JJ74">
        <v>1</v>
      </c>
      <c r="JK74" t="s">
        <v>993</v>
      </c>
      <c r="JL74" t="s">
        <v>304</v>
      </c>
      <c r="JM74" s="2">
        <v>46060</v>
      </c>
    </row>
    <row r="75" spans="1:273" x14ac:dyDescent="0.25">
      <c r="A75" t="s">
        <v>994</v>
      </c>
      <c r="B75" t="s">
        <v>995</v>
      </c>
      <c r="C75" t="s">
        <v>887</v>
      </c>
      <c r="D75" t="s">
        <v>996</v>
      </c>
      <c r="E75">
        <v>68937</v>
      </c>
      <c r="F75" t="s">
        <v>997</v>
      </c>
      <c r="G75" t="s">
        <v>998</v>
      </c>
      <c r="H75" t="s">
        <v>272</v>
      </c>
      <c r="I75">
        <v>622</v>
      </c>
      <c r="J75">
        <v>622</v>
      </c>
      <c r="K75">
        <v>0</v>
      </c>
      <c r="L75">
        <v>0</v>
      </c>
      <c r="M75">
        <v>2012</v>
      </c>
      <c r="O75" t="s">
        <v>280</v>
      </c>
      <c r="Q75" t="s">
        <v>274</v>
      </c>
      <c r="R75" t="s">
        <v>275</v>
      </c>
      <c r="S75" t="s">
        <v>276</v>
      </c>
      <c r="T75" t="s">
        <v>273</v>
      </c>
      <c r="U75" t="s">
        <v>277</v>
      </c>
      <c r="W75">
        <v>1</v>
      </c>
      <c r="X75" t="s">
        <v>273</v>
      </c>
      <c r="Y75" t="s">
        <v>273</v>
      </c>
      <c r="Z75">
        <v>54</v>
      </c>
      <c r="AA75" t="s">
        <v>280</v>
      </c>
      <c r="AC75" t="s">
        <v>273</v>
      </c>
      <c r="AE75" t="s">
        <v>273</v>
      </c>
      <c r="AG75" s="1">
        <v>3050</v>
      </c>
      <c r="AH75" s="1">
        <v>1352</v>
      </c>
      <c r="AI75">
        <v>52</v>
      </c>
      <c r="AJ75" s="1">
        <v>1352</v>
      </c>
      <c r="AK75" s="2">
        <v>45566</v>
      </c>
      <c r="AL75" s="2">
        <v>45930</v>
      </c>
      <c r="AM75" s="10">
        <v>34500</v>
      </c>
      <c r="AO75" s="10"/>
      <c r="AP75" t="s">
        <v>999</v>
      </c>
      <c r="AQ75" s="10">
        <v>11332</v>
      </c>
      <c r="AS75" s="10"/>
      <c r="AT75" s="10">
        <v>45832</v>
      </c>
      <c r="AU75" s="10">
        <v>964</v>
      </c>
      <c r="AV75" s="10">
        <v>0</v>
      </c>
      <c r="AW75" s="10">
        <v>0</v>
      </c>
      <c r="AX75" s="10">
        <v>0</v>
      </c>
      <c r="AY75" s="10">
        <v>0</v>
      </c>
      <c r="AZ75" s="10">
        <v>964</v>
      </c>
      <c r="BB75" s="10">
        <v>0</v>
      </c>
      <c r="BC75" s="10">
        <v>0</v>
      </c>
      <c r="BD75" s="10">
        <v>0</v>
      </c>
      <c r="BE75" s="10">
        <v>0</v>
      </c>
      <c r="BF75" t="s">
        <v>1000</v>
      </c>
      <c r="BG75" s="10">
        <v>1650</v>
      </c>
      <c r="BH75" s="10">
        <v>1650</v>
      </c>
      <c r="BI75" s="10">
        <v>48446</v>
      </c>
      <c r="BJ75" s="10">
        <v>0</v>
      </c>
      <c r="BK75" s="10">
        <v>0</v>
      </c>
      <c r="BL75" s="10">
        <v>0</v>
      </c>
      <c r="BM75" s="10">
        <v>0</v>
      </c>
      <c r="BN75" s="10">
        <v>0</v>
      </c>
      <c r="BO75" t="s">
        <v>280</v>
      </c>
      <c r="BQ75" s="10">
        <v>0</v>
      </c>
      <c r="BR75" s="10">
        <v>0</v>
      </c>
      <c r="BS75">
        <v>0</v>
      </c>
      <c r="BT75" s="10">
        <v>24376</v>
      </c>
      <c r="BU75" s="10">
        <v>1865</v>
      </c>
      <c r="BV75" s="10">
        <v>26241</v>
      </c>
      <c r="BW75" t="s">
        <v>280</v>
      </c>
      <c r="BX75" t="s">
        <v>280</v>
      </c>
      <c r="BY75" t="s">
        <v>280</v>
      </c>
      <c r="BZ75" t="s">
        <v>280</v>
      </c>
      <c r="CA75" t="s">
        <v>273</v>
      </c>
      <c r="CB75" t="s">
        <v>280</v>
      </c>
      <c r="CC75" t="s">
        <v>280</v>
      </c>
      <c r="CD75" t="s">
        <v>273</v>
      </c>
      <c r="CE75" t="s">
        <v>273</v>
      </c>
      <c r="CF75" t="s">
        <v>273</v>
      </c>
      <c r="CH75" s="10">
        <v>2822</v>
      </c>
      <c r="CI75" s="10">
        <v>500</v>
      </c>
      <c r="CJ75" s="10">
        <v>0</v>
      </c>
      <c r="CK75" s="10">
        <v>3322</v>
      </c>
      <c r="CL75" s="10">
        <v>0</v>
      </c>
      <c r="CM75" s="10">
        <v>0</v>
      </c>
      <c r="CN75" s="10">
        <v>0</v>
      </c>
      <c r="CO75" s="10">
        <v>336</v>
      </c>
      <c r="CP75" s="10">
        <v>5202</v>
      </c>
      <c r="CQ75" s="10">
        <v>5538</v>
      </c>
      <c r="CR75" s="10">
        <v>35101</v>
      </c>
      <c r="CS75" s="10">
        <v>0</v>
      </c>
      <c r="CT75" s="1">
        <v>20473</v>
      </c>
      <c r="CU75">
        <v>226</v>
      </c>
      <c r="CV75">
        <v>250</v>
      </c>
      <c r="CW75" s="1">
        <v>20449</v>
      </c>
      <c r="CX75">
        <v>375</v>
      </c>
      <c r="CY75">
        <v>0</v>
      </c>
      <c r="CZ75">
        <v>10</v>
      </c>
      <c r="DA75">
        <v>365</v>
      </c>
      <c r="DB75" s="1">
        <v>1406</v>
      </c>
      <c r="DC75">
        <v>0</v>
      </c>
      <c r="DD75">
        <v>85</v>
      </c>
      <c r="DE75" s="1">
        <v>1321</v>
      </c>
      <c r="DF75">
        <v>1</v>
      </c>
      <c r="DG75">
        <v>0</v>
      </c>
      <c r="DH75">
        <v>0</v>
      </c>
      <c r="DI75">
        <v>1</v>
      </c>
      <c r="DJ75" t="s">
        <v>682</v>
      </c>
      <c r="DK75">
        <v>150</v>
      </c>
      <c r="DL75">
        <v>2</v>
      </c>
      <c r="DM75">
        <v>0</v>
      </c>
      <c r="DN75">
        <v>152</v>
      </c>
      <c r="DO75" s="1">
        <v>22404</v>
      </c>
      <c r="DP75">
        <v>228</v>
      </c>
      <c r="DQ75">
        <v>345</v>
      </c>
      <c r="DR75" s="1">
        <v>22287</v>
      </c>
      <c r="DS75" t="s">
        <v>297</v>
      </c>
      <c r="DT75">
        <v>0</v>
      </c>
      <c r="DU75" t="s">
        <v>280</v>
      </c>
      <c r="DV75" t="s">
        <v>273</v>
      </c>
      <c r="DW75" t="s">
        <v>280</v>
      </c>
      <c r="DX75" t="s">
        <v>280</v>
      </c>
      <c r="DY75" t="s">
        <v>280</v>
      </c>
      <c r="DZ75" t="s">
        <v>273</v>
      </c>
      <c r="EA75" t="s">
        <v>280</v>
      </c>
      <c r="EB75" t="s">
        <v>273</v>
      </c>
      <c r="EC75" t="s">
        <v>280</v>
      </c>
      <c r="ED75" t="s">
        <v>280</v>
      </c>
      <c r="EE75" t="s">
        <v>280</v>
      </c>
      <c r="EF75" t="s">
        <v>280</v>
      </c>
      <c r="EG75">
        <v>285</v>
      </c>
      <c r="EH75" s="1">
        <v>2613</v>
      </c>
      <c r="EI75" t="s">
        <v>281</v>
      </c>
      <c r="EJ75">
        <v>0</v>
      </c>
      <c r="EK75" t="s">
        <v>281</v>
      </c>
      <c r="EL75">
        <v>386</v>
      </c>
      <c r="EM75" t="s">
        <v>281</v>
      </c>
      <c r="EN75" s="1">
        <v>8102</v>
      </c>
      <c r="EO75" s="1">
        <v>4051</v>
      </c>
      <c r="EP75">
        <v>21</v>
      </c>
      <c r="EQ75" s="1">
        <v>12174</v>
      </c>
      <c r="ER75">
        <v>200</v>
      </c>
      <c r="ES75">
        <v>0</v>
      </c>
      <c r="ET75">
        <v>200</v>
      </c>
      <c r="EU75">
        <v>98</v>
      </c>
      <c r="EV75">
        <v>0</v>
      </c>
      <c r="EW75">
        <v>98</v>
      </c>
      <c r="EX75">
        <v>56</v>
      </c>
      <c r="EY75">
        <v>0</v>
      </c>
      <c r="EZ75">
        <v>56</v>
      </c>
      <c r="FA75">
        <v>0</v>
      </c>
      <c r="FB75">
        <v>0</v>
      </c>
      <c r="FC75">
        <v>0</v>
      </c>
      <c r="FD75">
        <v>354</v>
      </c>
      <c r="FE75" s="1">
        <v>8456</v>
      </c>
      <c r="FF75" s="1">
        <v>4051</v>
      </c>
      <c r="FG75" s="1">
        <v>12528</v>
      </c>
      <c r="FH75">
        <v>0</v>
      </c>
      <c r="FI75">
        <v>5</v>
      </c>
      <c r="FJ75" t="s">
        <v>273</v>
      </c>
      <c r="FK75" t="s">
        <v>362</v>
      </c>
      <c r="FV75" t="s">
        <v>280</v>
      </c>
      <c r="FW75" t="s">
        <v>273</v>
      </c>
      <c r="FX75" t="s">
        <v>273</v>
      </c>
      <c r="FY75" t="s">
        <v>280</v>
      </c>
      <c r="FZ75" t="s">
        <v>273</v>
      </c>
      <c r="GA75" t="s">
        <v>280</v>
      </c>
      <c r="GB75">
        <v>4</v>
      </c>
      <c r="GC75" s="12" t="s">
        <v>280</v>
      </c>
      <c r="GE75">
        <v>1</v>
      </c>
      <c r="GF75">
        <v>2</v>
      </c>
      <c r="GG75">
        <v>3</v>
      </c>
      <c r="GH75">
        <v>1</v>
      </c>
      <c r="GI75">
        <v>3</v>
      </c>
      <c r="GJ75">
        <v>0</v>
      </c>
      <c r="GK75">
        <v>7</v>
      </c>
      <c r="GL75">
        <v>4</v>
      </c>
      <c r="GM75">
        <v>3</v>
      </c>
      <c r="GN75">
        <v>0</v>
      </c>
      <c r="GO75">
        <v>7</v>
      </c>
      <c r="GP75">
        <v>33</v>
      </c>
      <c r="GQ75">
        <v>43</v>
      </c>
      <c r="GR75">
        <v>76</v>
      </c>
      <c r="GS75">
        <v>10</v>
      </c>
      <c r="GT75">
        <v>32</v>
      </c>
      <c r="GU75">
        <v>0</v>
      </c>
      <c r="GV75">
        <v>118</v>
      </c>
      <c r="GW75">
        <v>76</v>
      </c>
      <c r="GX75">
        <v>42</v>
      </c>
      <c r="GY75">
        <v>0</v>
      </c>
      <c r="GZ75">
        <v>118</v>
      </c>
      <c r="HA75">
        <v>0</v>
      </c>
      <c r="HB75">
        <v>0</v>
      </c>
      <c r="HC75">
        <v>0</v>
      </c>
      <c r="HD75">
        <v>0</v>
      </c>
      <c r="HE75">
        <v>0</v>
      </c>
      <c r="HF75">
        <v>0</v>
      </c>
      <c r="HG75">
        <v>3</v>
      </c>
      <c r="HH75">
        <v>0</v>
      </c>
      <c r="HI75" t="s">
        <v>273</v>
      </c>
      <c r="HJ75">
        <v>35</v>
      </c>
      <c r="HK75" t="s">
        <v>280</v>
      </c>
      <c r="HM75" t="s">
        <v>273</v>
      </c>
      <c r="HN75">
        <v>13</v>
      </c>
      <c r="HO75" t="s">
        <v>289</v>
      </c>
      <c r="HP75" t="s">
        <v>273</v>
      </c>
      <c r="HQ75">
        <v>3</v>
      </c>
      <c r="HR75" t="s">
        <v>289</v>
      </c>
      <c r="HS75" t="s">
        <v>419</v>
      </c>
      <c r="HT75" t="s">
        <v>284</v>
      </c>
      <c r="HU75" t="s">
        <v>273</v>
      </c>
      <c r="HV75" t="s">
        <v>278</v>
      </c>
      <c r="HX75" t="s">
        <v>393</v>
      </c>
      <c r="HZ75">
        <v>74</v>
      </c>
      <c r="IA75">
        <v>67</v>
      </c>
      <c r="IB75" t="s">
        <v>280</v>
      </c>
      <c r="IC75" t="s">
        <v>280</v>
      </c>
      <c r="ID75" t="s">
        <v>280</v>
      </c>
      <c r="IE75" t="s">
        <v>280</v>
      </c>
      <c r="IF75" t="s">
        <v>273</v>
      </c>
      <c r="IG75" t="s">
        <v>280</v>
      </c>
      <c r="IH75" t="s">
        <v>280</v>
      </c>
      <c r="II75" t="s">
        <v>273</v>
      </c>
      <c r="IJ75" t="s">
        <v>280</v>
      </c>
      <c r="IK75" t="s">
        <v>280</v>
      </c>
      <c r="IL75" t="s">
        <v>280</v>
      </c>
      <c r="IM75" t="s">
        <v>280</v>
      </c>
      <c r="IN75" t="s">
        <v>280</v>
      </c>
      <c r="IO75" t="s">
        <v>280</v>
      </c>
      <c r="IP75" t="s">
        <v>280</v>
      </c>
      <c r="IQ75" t="s">
        <v>280</v>
      </c>
      <c r="IR75" t="s">
        <v>280</v>
      </c>
      <c r="IS75" t="s">
        <v>280</v>
      </c>
      <c r="IT75" t="s">
        <v>509</v>
      </c>
      <c r="IU75" t="s">
        <v>280</v>
      </c>
      <c r="IW75">
        <v>2</v>
      </c>
      <c r="IX75">
        <v>40</v>
      </c>
      <c r="IY75">
        <v>1</v>
      </c>
      <c r="IZ75">
        <v>0</v>
      </c>
      <c r="JA75">
        <v>0</v>
      </c>
      <c r="JB75">
        <v>0</v>
      </c>
      <c r="JC75">
        <v>0</v>
      </c>
      <c r="JD75">
        <v>0</v>
      </c>
      <c r="JE75">
        <v>0</v>
      </c>
      <c r="JF75">
        <v>1</v>
      </c>
      <c r="JG75" t="s">
        <v>302</v>
      </c>
      <c r="JH75" s="14">
        <v>22</v>
      </c>
      <c r="JI75">
        <v>2</v>
      </c>
      <c r="JJ75">
        <v>1</v>
      </c>
      <c r="JK75" t="s">
        <v>1001</v>
      </c>
      <c r="JL75" t="s">
        <v>302</v>
      </c>
      <c r="JM75" s="2">
        <v>46086</v>
      </c>
    </row>
    <row r="76" spans="1:273" x14ac:dyDescent="0.25">
      <c r="A76" t="s">
        <v>1002</v>
      </c>
      <c r="B76" t="s">
        <v>1003</v>
      </c>
      <c r="C76" t="s">
        <v>1004</v>
      </c>
      <c r="D76" t="s">
        <v>1005</v>
      </c>
      <c r="E76">
        <v>68733</v>
      </c>
      <c r="F76" t="s">
        <v>1006</v>
      </c>
      <c r="G76" t="s">
        <v>1007</v>
      </c>
      <c r="H76" t="s">
        <v>310</v>
      </c>
      <c r="I76">
        <v>813</v>
      </c>
      <c r="J76">
        <v>813</v>
      </c>
      <c r="K76">
        <v>0</v>
      </c>
      <c r="L76">
        <v>0</v>
      </c>
      <c r="M76">
        <v>1982</v>
      </c>
      <c r="N76">
        <v>2023</v>
      </c>
      <c r="O76" t="s">
        <v>280</v>
      </c>
      <c r="Q76" t="s">
        <v>274</v>
      </c>
      <c r="R76" t="s">
        <v>275</v>
      </c>
      <c r="S76" t="s">
        <v>276</v>
      </c>
      <c r="T76" t="s">
        <v>273</v>
      </c>
      <c r="U76" t="s">
        <v>277</v>
      </c>
      <c r="W76">
        <v>1</v>
      </c>
      <c r="X76" t="s">
        <v>273</v>
      </c>
      <c r="Y76" t="s">
        <v>273</v>
      </c>
      <c r="Z76">
        <v>2</v>
      </c>
      <c r="AA76" t="s">
        <v>280</v>
      </c>
      <c r="AC76" t="s">
        <v>273</v>
      </c>
      <c r="AE76" t="s">
        <v>273</v>
      </c>
      <c r="AG76" s="1">
        <v>2970</v>
      </c>
      <c r="AH76" s="1">
        <v>1092</v>
      </c>
      <c r="AI76">
        <v>52</v>
      </c>
      <c r="AJ76" s="1">
        <v>1092</v>
      </c>
      <c r="AK76" s="2">
        <v>45566</v>
      </c>
      <c r="AL76" s="2">
        <v>45930</v>
      </c>
      <c r="AM76" s="10">
        <v>0</v>
      </c>
      <c r="AO76" s="10"/>
      <c r="AP76" t="s">
        <v>1008</v>
      </c>
      <c r="AQ76" s="10">
        <v>36035</v>
      </c>
      <c r="AS76" s="10"/>
      <c r="AT76" s="10">
        <v>36035</v>
      </c>
      <c r="AU76" s="10">
        <v>685</v>
      </c>
      <c r="AV76" s="10">
        <v>0</v>
      </c>
      <c r="AW76" s="10">
        <v>0</v>
      </c>
      <c r="AX76" s="10">
        <v>0</v>
      </c>
      <c r="AY76" s="10">
        <v>0</v>
      </c>
      <c r="AZ76" s="10">
        <v>685</v>
      </c>
      <c r="BB76" s="10">
        <v>0</v>
      </c>
      <c r="BC76" s="10">
        <v>0</v>
      </c>
      <c r="BD76" s="10">
        <v>0</v>
      </c>
      <c r="BE76" s="10">
        <v>0</v>
      </c>
      <c r="BF76" t="s">
        <v>1009</v>
      </c>
      <c r="BG76" s="10">
        <v>497</v>
      </c>
      <c r="BH76" s="10">
        <v>497</v>
      </c>
      <c r="BI76" s="10">
        <v>37217</v>
      </c>
      <c r="BJ76" s="10">
        <v>0</v>
      </c>
      <c r="BK76" s="10">
        <v>0</v>
      </c>
      <c r="BL76" s="10">
        <v>0</v>
      </c>
      <c r="BM76" s="10">
        <v>0</v>
      </c>
      <c r="BN76" s="10">
        <v>0</v>
      </c>
      <c r="BO76" t="s">
        <v>280</v>
      </c>
      <c r="BQ76" s="10"/>
      <c r="BR76" s="10"/>
      <c r="BS76">
        <v>0</v>
      </c>
      <c r="BT76" s="10">
        <v>14400</v>
      </c>
      <c r="BU76" s="10">
        <v>2155</v>
      </c>
      <c r="BV76" s="10">
        <v>16555</v>
      </c>
      <c r="BW76" t="s">
        <v>280</v>
      </c>
      <c r="BX76" t="s">
        <v>280</v>
      </c>
      <c r="BY76" t="s">
        <v>280</v>
      </c>
      <c r="BZ76" t="s">
        <v>280</v>
      </c>
      <c r="CA76" t="s">
        <v>280</v>
      </c>
      <c r="CB76" t="s">
        <v>280</v>
      </c>
      <c r="CC76" t="s">
        <v>280</v>
      </c>
      <c r="CD76" t="s">
        <v>273</v>
      </c>
      <c r="CE76" t="s">
        <v>280</v>
      </c>
      <c r="CF76" t="s">
        <v>280</v>
      </c>
      <c r="CH76" s="10">
        <v>5734</v>
      </c>
      <c r="CI76" s="10">
        <v>500</v>
      </c>
      <c r="CJ76" s="10">
        <v>950</v>
      </c>
      <c r="CK76" s="10">
        <v>7184</v>
      </c>
      <c r="CL76" s="10">
        <v>0</v>
      </c>
      <c r="CM76" s="10">
        <v>1105</v>
      </c>
      <c r="CN76" s="10">
        <v>0</v>
      </c>
      <c r="CO76" s="10">
        <v>0</v>
      </c>
      <c r="CP76" s="10">
        <v>6875</v>
      </c>
      <c r="CQ76" s="10">
        <v>7980</v>
      </c>
      <c r="CR76" s="10">
        <v>31719</v>
      </c>
      <c r="CS76" s="10">
        <v>0</v>
      </c>
      <c r="CT76" s="1">
        <v>7324</v>
      </c>
      <c r="CU76">
        <v>368</v>
      </c>
      <c r="CV76">
        <v>269</v>
      </c>
      <c r="CW76" s="1">
        <v>7423</v>
      </c>
      <c r="CX76">
        <v>26</v>
      </c>
      <c r="CY76">
        <v>0</v>
      </c>
      <c r="CZ76">
        <v>0</v>
      </c>
      <c r="DA76">
        <v>26</v>
      </c>
      <c r="DB76">
        <v>821</v>
      </c>
      <c r="DC76">
        <v>79</v>
      </c>
      <c r="DD76">
        <v>154</v>
      </c>
      <c r="DE76">
        <v>746</v>
      </c>
      <c r="DF76">
        <v>0</v>
      </c>
      <c r="DG76">
        <v>0</v>
      </c>
      <c r="DH76">
        <v>0</v>
      </c>
      <c r="DI76">
        <v>0</v>
      </c>
      <c r="DJ76" t="s">
        <v>297</v>
      </c>
      <c r="DK76">
        <v>0</v>
      </c>
      <c r="DL76">
        <v>0</v>
      </c>
      <c r="DM76">
        <v>0</v>
      </c>
      <c r="DN76">
        <v>0</v>
      </c>
      <c r="DO76" s="1">
        <v>8171</v>
      </c>
      <c r="DP76">
        <v>447</v>
      </c>
      <c r="DQ76">
        <v>423</v>
      </c>
      <c r="DR76" s="1">
        <v>8195</v>
      </c>
      <c r="DS76" t="s">
        <v>1010</v>
      </c>
      <c r="DT76">
        <v>5</v>
      </c>
      <c r="DU76" t="s">
        <v>280</v>
      </c>
      <c r="DV76" t="s">
        <v>273</v>
      </c>
      <c r="DW76" t="s">
        <v>280</v>
      </c>
      <c r="DX76" t="s">
        <v>280</v>
      </c>
      <c r="DY76" t="s">
        <v>280</v>
      </c>
      <c r="DZ76" t="s">
        <v>273</v>
      </c>
      <c r="EA76" t="s">
        <v>280</v>
      </c>
      <c r="EB76" t="s">
        <v>273</v>
      </c>
      <c r="EC76" t="s">
        <v>280</v>
      </c>
      <c r="ED76" t="s">
        <v>280</v>
      </c>
      <c r="EE76" t="s">
        <v>280</v>
      </c>
      <c r="EF76" t="s">
        <v>280</v>
      </c>
      <c r="EG76">
        <v>685</v>
      </c>
      <c r="EH76" s="1">
        <v>2518</v>
      </c>
      <c r="EI76" t="s">
        <v>281</v>
      </c>
      <c r="EJ76">
        <v>56</v>
      </c>
      <c r="EK76" t="s">
        <v>281</v>
      </c>
      <c r="EL76">
        <v>83</v>
      </c>
      <c r="EM76" t="s">
        <v>281</v>
      </c>
      <c r="EN76" s="1">
        <v>2565</v>
      </c>
      <c r="EO76">
        <v>724</v>
      </c>
      <c r="EP76">
        <v>0</v>
      </c>
      <c r="EQ76" s="1">
        <v>3289</v>
      </c>
      <c r="ER76">
        <v>642</v>
      </c>
      <c r="ES76">
        <v>57</v>
      </c>
      <c r="ET76">
        <v>699</v>
      </c>
      <c r="EU76">
        <v>42</v>
      </c>
      <c r="EV76">
        <v>1</v>
      </c>
      <c r="EW76">
        <v>43</v>
      </c>
      <c r="EX76">
        <v>594</v>
      </c>
      <c r="EY76">
        <v>57</v>
      </c>
      <c r="EZ76">
        <v>651</v>
      </c>
      <c r="FA76">
        <v>0</v>
      </c>
      <c r="FB76">
        <v>0</v>
      </c>
      <c r="FC76">
        <v>0</v>
      </c>
      <c r="FD76" s="1">
        <v>1393</v>
      </c>
      <c r="FE76" s="1">
        <v>3843</v>
      </c>
      <c r="FF76">
        <v>839</v>
      </c>
      <c r="FG76" s="1">
        <v>4682</v>
      </c>
      <c r="FH76">
        <v>2</v>
      </c>
      <c r="FI76">
        <v>59</v>
      </c>
      <c r="FJ76" t="s">
        <v>280</v>
      </c>
      <c r="FK76" t="s">
        <v>295</v>
      </c>
      <c r="FV76" t="s">
        <v>280</v>
      </c>
      <c r="FW76" t="s">
        <v>280</v>
      </c>
      <c r="FX76" t="s">
        <v>273</v>
      </c>
      <c r="FY76" t="s">
        <v>280</v>
      </c>
      <c r="FZ76" t="s">
        <v>280</v>
      </c>
      <c r="GA76" t="s">
        <v>280</v>
      </c>
      <c r="GB76">
        <v>1</v>
      </c>
      <c r="GC76" s="12"/>
      <c r="GE76">
        <v>0</v>
      </c>
      <c r="GF76">
        <v>8</v>
      </c>
      <c r="GG76">
        <v>8</v>
      </c>
      <c r="GH76">
        <v>0</v>
      </c>
      <c r="GI76">
        <v>12</v>
      </c>
      <c r="GJ76">
        <v>0</v>
      </c>
      <c r="GK76">
        <v>20</v>
      </c>
      <c r="GL76">
        <v>20</v>
      </c>
      <c r="GM76">
        <v>0</v>
      </c>
      <c r="GN76">
        <v>0</v>
      </c>
      <c r="GO76">
        <v>20</v>
      </c>
      <c r="GP76">
        <v>0</v>
      </c>
      <c r="GQ76">
        <v>80</v>
      </c>
      <c r="GR76">
        <v>80</v>
      </c>
      <c r="GS76">
        <v>0</v>
      </c>
      <c r="GT76">
        <v>51</v>
      </c>
      <c r="GU76">
        <v>0</v>
      </c>
      <c r="GV76">
        <v>131</v>
      </c>
      <c r="GW76">
        <v>131</v>
      </c>
      <c r="GX76">
        <v>0</v>
      </c>
      <c r="GY76">
        <v>0</v>
      </c>
      <c r="GZ76">
        <v>131</v>
      </c>
      <c r="HA76">
        <v>0</v>
      </c>
      <c r="HB76">
        <v>0</v>
      </c>
      <c r="HC76">
        <v>0</v>
      </c>
      <c r="HD76">
        <v>0</v>
      </c>
      <c r="HE76">
        <v>0</v>
      </c>
      <c r="HF76">
        <v>0</v>
      </c>
      <c r="HG76">
        <v>0</v>
      </c>
      <c r="HH76">
        <v>0</v>
      </c>
      <c r="HI76" t="s">
        <v>280</v>
      </c>
      <c r="HK76" t="s">
        <v>280</v>
      </c>
      <c r="HM76" t="s">
        <v>280</v>
      </c>
      <c r="HO76" t="s">
        <v>431</v>
      </c>
      <c r="HP76" t="s">
        <v>273</v>
      </c>
      <c r="HQ76">
        <v>11</v>
      </c>
      <c r="HR76" t="s">
        <v>325</v>
      </c>
      <c r="HS76" t="s">
        <v>380</v>
      </c>
      <c r="HT76" t="s">
        <v>284</v>
      </c>
      <c r="HU76" t="s">
        <v>273</v>
      </c>
      <c r="HV76" t="s">
        <v>278</v>
      </c>
      <c r="HX76" t="s">
        <v>366</v>
      </c>
      <c r="HZ76">
        <v>46</v>
      </c>
      <c r="IA76">
        <v>15</v>
      </c>
      <c r="IB76" t="s">
        <v>280</v>
      </c>
      <c r="IC76" t="s">
        <v>280</v>
      </c>
      <c r="ID76" t="s">
        <v>280</v>
      </c>
      <c r="IE76" t="s">
        <v>280</v>
      </c>
      <c r="IF76" t="s">
        <v>280</v>
      </c>
      <c r="IG76" t="s">
        <v>280</v>
      </c>
      <c r="IH76" t="s">
        <v>280</v>
      </c>
      <c r="II76" t="s">
        <v>273</v>
      </c>
      <c r="IJ76" t="s">
        <v>273</v>
      </c>
      <c r="IK76" t="s">
        <v>280</v>
      </c>
      <c r="IL76" t="s">
        <v>280</v>
      </c>
      <c r="IM76" t="s">
        <v>280</v>
      </c>
      <c r="IN76" t="s">
        <v>280</v>
      </c>
      <c r="IO76" t="s">
        <v>280</v>
      </c>
      <c r="IP76" t="s">
        <v>280</v>
      </c>
      <c r="IQ76" t="s">
        <v>280</v>
      </c>
      <c r="IR76" t="s">
        <v>280</v>
      </c>
      <c r="IS76" t="s">
        <v>280</v>
      </c>
      <c r="IU76" t="s">
        <v>280</v>
      </c>
      <c r="IW76">
        <v>1</v>
      </c>
      <c r="IX76">
        <v>35</v>
      </c>
      <c r="IY76">
        <v>0.88</v>
      </c>
      <c r="IZ76">
        <v>0</v>
      </c>
      <c r="JA76">
        <v>0</v>
      </c>
      <c r="JB76">
        <v>0</v>
      </c>
      <c r="JC76">
        <v>0</v>
      </c>
      <c r="JD76">
        <v>0</v>
      </c>
      <c r="JE76">
        <v>0</v>
      </c>
      <c r="JF76">
        <v>0.88</v>
      </c>
      <c r="JG76" t="s">
        <v>302</v>
      </c>
      <c r="JH76" s="14">
        <v>13</v>
      </c>
      <c r="JI76">
        <v>0</v>
      </c>
      <c r="JJ76">
        <v>0</v>
      </c>
      <c r="JK76" t="s">
        <v>1011</v>
      </c>
      <c r="JL76" t="s">
        <v>302</v>
      </c>
      <c r="JM76" s="2">
        <v>46062</v>
      </c>
    </row>
    <row r="77" spans="1:273" x14ac:dyDescent="0.25">
      <c r="A77" t="s">
        <v>1012</v>
      </c>
      <c r="B77" t="s">
        <v>1013</v>
      </c>
      <c r="C77" t="s">
        <v>1014</v>
      </c>
      <c r="D77" t="s">
        <v>1015</v>
      </c>
      <c r="E77">
        <v>69028</v>
      </c>
      <c r="F77" t="s">
        <v>902</v>
      </c>
      <c r="G77" t="s">
        <v>1016</v>
      </c>
      <c r="H77" t="s">
        <v>272</v>
      </c>
      <c r="I77">
        <v>400</v>
      </c>
      <c r="J77">
        <v>400</v>
      </c>
      <c r="K77">
        <v>0</v>
      </c>
      <c r="L77">
        <v>0</v>
      </c>
      <c r="M77">
        <v>1930</v>
      </c>
      <c r="O77" t="s">
        <v>273</v>
      </c>
      <c r="P77">
        <v>2027</v>
      </c>
      <c r="Q77" t="s">
        <v>274</v>
      </c>
      <c r="R77" t="s">
        <v>275</v>
      </c>
      <c r="S77" t="s">
        <v>276</v>
      </c>
      <c r="T77" t="s">
        <v>273</v>
      </c>
      <c r="U77" t="s">
        <v>277</v>
      </c>
      <c r="W77">
        <v>1</v>
      </c>
      <c r="X77" t="s">
        <v>280</v>
      </c>
      <c r="Y77" t="s">
        <v>280</v>
      </c>
      <c r="AG77">
        <v>800</v>
      </c>
      <c r="AH77" s="1">
        <v>288</v>
      </c>
      <c r="AI77">
        <v>52</v>
      </c>
      <c r="AJ77">
        <v>288</v>
      </c>
      <c r="AK77" s="2">
        <v>45566</v>
      </c>
      <c r="AL77" s="2">
        <v>45930</v>
      </c>
      <c r="AM77" s="10">
        <v>5000</v>
      </c>
      <c r="AO77" s="10"/>
      <c r="AQ77" s="10"/>
      <c r="AS77" s="10"/>
      <c r="AT77" s="10">
        <v>5000</v>
      </c>
      <c r="AU77" s="10">
        <v>200</v>
      </c>
      <c r="AV77" s="10">
        <v>0</v>
      </c>
      <c r="AW77" s="10">
        <v>0</v>
      </c>
      <c r="AX77" s="10">
        <v>0</v>
      </c>
      <c r="AY77" s="10">
        <v>1911</v>
      </c>
      <c r="AZ77" s="10">
        <v>2111</v>
      </c>
      <c r="BB77" s="10">
        <v>0</v>
      </c>
      <c r="BC77" s="10">
        <v>0</v>
      </c>
      <c r="BD77" s="10">
        <v>0</v>
      </c>
      <c r="BE77" s="10">
        <v>0</v>
      </c>
      <c r="BF77" t="s">
        <v>1017</v>
      </c>
      <c r="BG77" s="10">
        <v>12591</v>
      </c>
      <c r="BH77" s="10">
        <v>12591</v>
      </c>
      <c r="BI77" s="10">
        <v>19702</v>
      </c>
      <c r="BJ77" s="10">
        <v>0</v>
      </c>
      <c r="BK77" s="10">
        <v>0</v>
      </c>
      <c r="BL77" s="10">
        <v>0</v>
      </c>
      <c r="BM77" s="10">
        <v>0</v>
      </c>
      <c r="BN77" s="10">
        <v>0</v>
      </c>
      <c r="BO77" t="s">
        <v>280</v>
      </c>
      <c r="BQ77" s="10"/>
      <c r="BR77" s="10"/>
      <c r="BT77" s="10">
        <v>3109</v>
      </c>
      <c r="BU77" s="10">
        <v>257</v>
      </c>
      <c r="BV77" s="10">
        <v>3366</v>
      </c>
      <c r="BW77" t="s">
        <v>280</v>
      </c>
      <c r="BX77" t="s">
        <v>280</v>
      </c>
      <c r="BY77" t="s">
        <v>280</v>
      </c>
      <c r="BZ77" t="s">
        <v>280</v>
      </c>
      <c r="CA77" t="s">
        <v>280</v>
      </c>
      <c r="CB77" t="s">
        <v>280</v>
      </c>
      <c r="CC77" t="s">
        <v>280</v>
      </c>
      <c r="CD77" t="s">
        <v>280</v>
      </c>
      <c r="CF77" t="s">
        <v>280</v>
      </c>
      <c r="CH77" s="10">
        <v>5500</v>
      </c>
      <c r="CI77" s="10">
        <v>0</v>
      </c>
      <c r="CJ77" s="10">
        <v>270</v>
      </c>
      <c r="CK77" s="10">
        <v>5770</v>
      </c>
      <c r="CL77" s="10">
        <v>0</v>
      </c>
      <c r="CM77" s="10">
        <v>0</v>
      </c>
      <c r="CN77" s="10">
        <v>0</v>
      </c>
      <c r="CO77" s="10">
        <v>0</v>
      </c>
      <c r="CP77" s="10">
        <v>0</v>
      </c>
      <c r="CQ77" s="10">
        <v>0</v>
      </c>
      <c r="CR77" s="10">
        <v>9136</v>
      </c>
      <c r="CS77" s="10">
        <v>0</v>
      </c>
      <c r="CT77" s="1">
        <v>5655</v>
      </c>
      <c r="CU77">
        <v>150</v>
      </c>
      <c r="CV77">
        <v>200</v>
      </c>
      <c r="CW77" s="1">
        <v>5605</v>
      </c>
      <c r="CX77">
        <v>132</v>
      </c>
      <c r="CY77">
        <v>1</v>
      </c>
      <c r="CZ77">
        <v>0</v>
      </c>
      <c r="DA77">
        <v>133</v>
      </c>
      <c r="DB77">
        <v>137</v>
      </c>
      <c r="DC77">
        <v>1</v>
      </c>
      <c r="DD77">
        <v>0</v>
      </c>
      <c r="DE77">
        <v>138</v>
      </c>
      <c r="DF77">
        <v>1</v>
      </c>
      <c r="DG77">
        <v>1</v>
      </c>
      <c r="DH77">
        <v>0</v>
      </c>
      <c r="DI77">
        <v>2</v>
      </c>
      <c r="DJ77" t="s">
        <v>311</v>
      </c>
      <c r="DK77">
        <v>7</v>
      </c>
      <c r="DL77">
        <v>0</v>
      </c>
      <c r="DM77">
        <v>0</v>
      </c>
      <c r="DN77">
        <v>7</v>
      </c>
      <c r="DO77" s="1">
        <v>5931</v>
      </c>
      <c r="DP77">
        <v>152</v>
      </c>
      <c r="DQ77">
        <v>200</v>
      </c>
      <c r="DR77" s="1">
        <v>5883</v>
      </c>
      <c r="DS77" t="s">
        <v>297</v>
      </c>
      <c r="DT77">
        <v>0</v>
      </c>
      <c r="DU77" t="s">
        <v>280</v>
      </c>
      <c r="DV77" t="s">
        <v>280</v>
      </c>
      <c r="DW77" t="s">
        <v>280</v>
      </c>
      <c r="DX77" t="s">
        <v>280</v>
      </c>
      <c r="DY77" t="s">
        <v>280</v>
      </c>
      <c r="DZ77" t="s">
        <v>280</v>
      </c>
      <c r="EA77" t="s">
        <v>280</v>
      </c>
      <c r="EB77" t="s">
        <v>280</v>
      </c>
      <c r="EC77" t="s">
        <v>280</v>
      </c>
      <c r="ED77" t="s">
        <v>280</v>
      </c>
      <c r="EE77" t="s">
        <v>280</v>
      </c>
      <c r="EF77" t="s">
        <v>280</v>
      </c>
      <c r="EG77">
        <v>150</v>
      </c>
      <c r="EH77">
        <v>860</v>
      </c>
      <c r="EI77" t="s">
        <v>281</v>
      </c>
      <c r="EJ77">
        <v>0</v>
      </c>
      <c r="EK77" t="s">
        <v>285</v>
      </c>
      <c r="EL77">
        <v>15</v>
      </c>
      <c r="EM77" t="s">
        <v>285</v>
      </c>
      <c r="EN77">
        <v>661</v>
      </c>
      <c r="EO77">
        <v>655</v>
      </c>
      <c r="EP77">
        <v>0</v>
      </c>
      <c r="EQ77" s="1">
        <v>1316</v>
      </c>
      <c r="ER77">
        <v>0</v>
      </c>
      <c r="ES77">
        <v>0</v>
      </c>
      <c r="ET77">
        <v>0</v>
      </c>
      <c r="EU77">
        <v>0</v>
      </c>
      <c r="EV77">
        <v>0</v>
      </c>
      <c r="EW77">
        <v>0</v>
      </c>
      <c r="EX77">
        <v>0</v>
      </c>
      <c r="EY77">
        <v>0</v>
      </c>
      <c r="EZ77">
        <v>0</v>
      </c>
      <c r="FA77">
        <v>0</v>
      </c>
      <c r="FB77">
        <v>0</v>
      </c>
      <c r="FC77">
        <v>0</v>
      </c>
      <c r="FD77">
        <v>0</v>
      </c>
      <c r="FE77">
        <v>661</v>
      </c>
      <c r="FF77">
        <v>655</v>
      </c>
      <c r="FG77" s="1">
        <v>1316</v>
      </c>
      <c r="FH77">
        <v>0</v>
      </c>
      <c r="FI77">
        <v>0</v>
      </c>
      <c r="FJ77" t="s">
        <v>280</v>
      </c>
      <c r="FK77" t="s">
        <v>362</v>
      </c>
      <c r="FV77" t="s">
        <v>280</v>
      </c>
      <c r="FW77" t="s">
        <v>280</v>
      </c>
      <c r="FX77" t="s">
        <v>273</v>
      </c>
      <c r="FY77" t="s">
        <v>280</v>
      </c>
      <c r="FZ77" t="s">
        <v>280</v>
      </c>
      <c r="GA77" t="s">
        <v>280</v>
      </c>
      <c r="GC77" s="12"/>
      <c r="GE77">
        <v>14</v>
      </c>
      <c r="GF77">
        <v>14</v>
      </c>
      <c r="GG77">
        <v>28</v>
      </c>
      <c r="GH77">
        <v>0</v>
      </c>
      <c r="GI77">
        <v>0</v>
      </c>
      <c r="GJ77">
        <v>1</v>
      </c>
      <c r="GK77">
        <v>29</v>
      </c>
      <c r="GL77">
        <v>28</v>
      </c>
      <c r="GM77">
        <v>1</v>
      </c>
      <c r="GN77">
        <v>0</v>
      </c>
      <c r="GO77">
        <v>29</v>
      </c>
      <c r="GP77">
        <v>110</v>
      </c>
      <c r="GQ77">
        <v>142</v>
      </c>
      <c r="GR77">
        <v>252</v>
      </c>
      <c r="GS77">
        <v>0</v>
      </c>
      <c r="GT77">
        <v>0</v>
      </c>
      <c r="GU77">
        <v>40</v>
      </c>
      <c r="GV77">
        <v>292</v>
      </c>
      <c r="GW77">
        <v>252</v>
      </c>
      <c r="GX77">
        <v>40</v>
      </c>
      <c r="GY77">
        <v>0</v>
      </c>
      <c r="GZ77">
        <v>292</v>
      </c>
      <c r="HA77">
        <v>0</v>
      </c>
      <c r="HB77">
        <v>0</v>
      </c>
      <c r="HC77">
        <v>0</v>
      </c>
      <c r="HD77">
        <v>0</v>
      </c>
      <c r="HE77">
        <v>0</v>
      </c>
      <c r="HF77">
        <v>0</v>
      </c>
      <c r="HG77">
        <v>0</v>
      </c>
      <c r="HH77">
        <v>0</v>
      </c>
      <c r="HI77" t="s">
        <v>273</v>
      </c>
      <c r="HJ77">
        <v>252</v>
      </c>
      <c r="HK77" t="s">
        <v>280</v>
      </c>
      <c r="HM77" t="s">
        <v>280</v>
      </c>
      <c r="HO77" t="s">
        <v>1018</v>
      </c>
      <c r="HP77" t="s">
        <v>273</v>
      </c>
      <c r="HQ77">
        <v>1</v>
      </c>
      <c r="HR77" t="s">
        <v>297</v>
      </c>
      <c r="HS77" t="s">
        <v>392</v>
      </c>
      <c r="HT77" t="s">
        <v>544</v>
      </c>
      <c r="HU77" t="s">
        <v>273</v>
      </c>
      <c r="HV77" t="s">
        <v>278</v>
      </c>
      <c r="HX77" t="s">
        <v>1019</v>
      </c>
      <c r="HZ77">
        <v>20</v>
      </c>
      <c r="IA77">
        <v>20</v>
      </c>
      <c r="IB77" t="s">
        <v>280</v>
      </c>
      <c r="IC77" t="s">
        <v>280</v>
      </c>
      <c r="ID77" t="s">
        <v>280</v>
      </c>
      <c r="IE77" t="s">
        <v>280</v>
      </c>
      <c r="IF77" t="s">
        <v>280</v>
      </c>
      <c r="IG77" t="s">
        <v>280</v>
      </c>
      <c r="IH77" t="s">
        <v>280</v>
      </c>
      <c r="II77" t="s">
        <v>280</v>
      </c>
      <c r="IJ77" t="s">
        <v>280</v>
      </c>
      <c r="IK77" t="s">
        <v>280</v>
      </c>
      <c r="IL77" t="s">
        <v>280</v>
      </c>
      <c r="IM77" t="s">
        <v>280</v>
      </c>
      <c r="IN77" t="s">
        <v>280</v>
      </c>
      <c r="IO77" t="s">
        <v>280</v>
      </c>
      <c r="IP77" t="s">
        <v>280</v>
      </c>
      <c r="IQ77" t="s">
        <v>280</v>
      </c>
      <c r="IR77" t="s">
        <v>280</v>
      </c>
      <c r="IS77" t="s">
        <v>280</v>
      </c>
      <c r="IU77" t="s">
        <v>280</v>
      </c>
      <c r="IW77">
        <v>2</v>
      </c>
      <c r="IX77">
        <v>6</v>
      </c>
      <c r="IY77">
        <v>0.15</v>
      </c>
      <c r="IZ77">
        <v>0</v>
      </c>
      <c r="JA77">
        <v>0</v>
      </c>
      <c r="JB77">
        <v>0</v>
      </c>
      <c r="JC77">
        <v>0</v>
      </c>
      <c r="JD77">
        <v>0</v>
      </c>
      <c r="JE77">
        <v>0</v>
      </c>
      <c r="JF77">
        <v>0.15</v>
      </c>
      <c r="JG77" t="s">
        <v>302</v>
      </c>
      <c r="JH77" s="14">
        <v>15</v>
      </c>
      <c r="JI77">
        <v>4</v>
      </c>
      <c r="JJ77">
        <v>4</v>
      </c>
      <c r="JK77" t="s">
        <v>1020</v>
      </c>
      <c r="JL77" t="s">
        <v>302</v>
      </c>
      <c r="JM77" s="2">
        <v>46111</v>
      </c>
    </row>
    <row r="78" spans="1:273" x14ac:dyDescent="0.25">
      <c r="A78" t="s">
        <v>2528</v>
      </c>
      <c r="B78" t="s">
        <v>2529</v>
      </c>
      <c r="C78" t="s">
        <v>2530</v>
      </c>
      <c r="D78" t="s">
        <v>2531</v>
      </c>
      <c r="E78">
        <v>68735</v>
      </c>
      <c r="F78" t="s">
        <v>412</v>
      </c>
      <c r="G78" t="s">
        <v>312</v>
      </c>
      <c r="H78" t="s">
        <v>272</v>
      </c>
      <c r="I78">
        <v>379</v>
      </c>
      <c r="J78">
        <v>379</v>
      </c>
      <c r="K78">
        <v>0</v>
      </c>
      <c r="L78">
        <v>0</v>
      </c>
      <c r="M78">
        <v>1912</v>
      </c>
      <c r="O78" t="s">
        <v>280</v>
      </c>
      <c r="Q78" t="s">
        <v>274</v>
      </c>
      <c r="R78" t="s">
        <v>275</v>
      </c>
      <c r="S78" t="s">
        <v>276</v>
      </c>
      <c r="T78" t="s">
        <v>273</v>
      </c>
      <c r="U78" t="s">
        <v>277</v>
      </c>
      <c r="W78">
        <v>1</v>
      </c>
      <c r="X78" t="s">
        <v>273</v>
      </c>
      <c r="Y78" t="s">
        <v>280</v>
      </c>
      <c r="AG78" s="1">
        <v>1200</v>
      </c>
      <c r="AH78" s="1">
        <v>572</v>
      </c>
      <c r="AI78">
        <v>52</v>
      </c>
      <c r="AJ78">
        <v>572</v>
      </c>
      <c r="AK78" s="2">
        <v>45474</v>
      </c>
      <c r="AL78" s="2">
        <v>45838</v>
      </c>
      <c r="AM78" s="10">
        <v>0</v>
      </c>
      <c r="AN78" t="s">
        <v>2532</v>
      </c>
      <c r="AO78" s="10">
        <v>12218</v>
      </c>
      <c r="AQ78" s="10"/>
      <c r="AS78" s="10"/>
      <c r="AT78" s="10">
        <v>12218</v>
      </c>
      <c r="AU78" s="10">
        <v>200</v>
      </c>
      <c r="AV78" s="10">
        <v>0</v>
      </c>
      <c r="AW78" s="10">
        <v>0</v>
      </c>
      <c r="AX78" s="10">
        <v>0</v>
      </c>
      <c r="AY78" s="10">
        <v>0</v>
      </c>
      <c r="AZ78" s="10">
        <v>200</v>
      </c>
      <c r="BB78" s="10">
        <v>0</v>
      </c>
      <c r="BC78" s="10">
        <v>0</v>
      </c>
      <c r="BD78" s="10">
        <v>0</v>
      </c>
      <c r="BE78" s="10">
        <v>0</v>
      </c>
      <c r="BF78" t="s">
        <v>278</v>
      </c>
      <c r="BG78" s="10">
        <v>0</v>
      </c>
      <c r="BH78" s="10">
        <v>0</v>
      </c>
      <c r="BI78" s="10">
        <v>12418</v>
      </c>
      <c r="BJ78" s="10">
        <v>0</v>
      </c>
      <c r="BK78" s="10">
        <v>0</v>
      </c>
      <c r="BL78" s="10">
        <v>0</v>
      </c>
      <c r="BM78" s="10">
        <v>0</v>
      </c>
      <c r="BN78" s="10">
        <v>0</v>
      </c>
      <c r="BO78" t="s">
        <v>280</v>
      </c>
      <c r="BQ78" s="10"/>
      <c r="BR78" s="10"/>
      <c r="BS78">
        <v>0</v>
      </c>
      <c r="BT78" s="10">
        <v>6641</v>
      </c>
      <c r="BU78" s="10">
        <v>1165</v>
      </c>
      <c r="BV78" s="10">
        <v>7806</v>
      </c>
      <c r="BW78" t="s">
        <v>280</v>
      </c>
      <c r="BX78" t="s">
        <v>280</v>
      </c>
      <c r="BY78" t="s">
        <v>280</v>
      </c>
      <c r="BZ78" t="s">
        <v>280</v>
      </c>
      <c r="CA78" t="s">
        <v>280</v>
      </c>
      <c r="CB78" t="s">
        <v>280</v>
      </c>
      <c r="CC78" t="s">
        <v>280</v>
      </c>
      <c r="CD78" t="s">
        <v>280</v>
      </c>
      <c r="CE78" t="s">
        <v>280</v>
      </c>
      <c r="CF78" t="s">
        <v>280</v>
      </c>
      <c r="CH78" s="10">
        <v>1765</v>
      </c>
      <c r="CI78" s="10">
        <v>0</v>
      </c>
      <c r="CJ78" s="10">
        <v>0</v>
      </c>
      <c r="CK78" s="10">
        <v>1765</v>
      </c>
      <c r="CL78" s="10">
        <v>0</v>
      </c>
      <c r="CM78" s="10">
        <v>0</v>
      </c>
      <c r="CN78" s="10">
        <v>0</v>
      </c>
      <c r="CO78" s="10">
        <v>0</v>
      </c>
      <c r="CP78" s="10">
        <v>5811</v>
      </c>
      <c r="CQ78" s="10">
        <v>5811</v>
      </c>
      <c r="CR78" s="10">
        <v>15382</v>
      </c>
      <c r="CS78" s="10">
        <v>0</v>
      </c>
      <c r="CT78" s="1">
        <v>2679</v>
      </c>
      <c r="CU78">
        <v>279</v>
      </c>
      <c r="CV78">
        <v>144</v>
      </c>
      <c r="CW78" s="1">
        <v>2814</v>
      </c>
      <c r="CX78">
        <v>0</v>
      </c>
      <c r="CY78">
        <v>0</v>
      </c>
      <c r="CZ78">
        <v>0</v>
      </c>
      <c r="DA78">
        <v>0</v>
      </c>
      <c r="DB78">
        <v>0</v>
      </c>
      <c r="DC78">
        <v>0</v>
      </c>
      <c r="DD78">
        <v>0</v>
      </c>
      <c r="DE78">
        <v>0</v>
      </c>
      <c r="DF78">
        <v>0</v>
      </c>
      <c r="DG78">
        <v>0</v>
      </c>
      <c r="DH78">
        <v>0</v>
      </c>
      <c r="DI78">
        <v>0</v>
      </c>
      <c r="DJ78">
        <v>0</v>
      </c>
      <c r="DK78">
        <v>0</v>
      </c>
      <c r="DL78">
        <v>0</v>
      </c>
      <c r="DM78">
        <v>0</v>
      </c>
      <c r="DN78">
        <v>0</v>
      </c>
      <c r="DO78" s="1">
        <v>2679</v>
      </c>
      <c r="DP78">
        <v>279</v>
      </c>
      <c r="DQ78">
        <v>144</v>
      </c>
      <c r="DR78" s="1">
        <v>2814</v>
      </c>
      <c r="DS78" t="s">
        <v>297</v>
      </c>
      <c r="DT78">
        <v>0</v>
      </c>
      <c r="DU78" t="s">
        <v>280</v>
      </c>
      <c r="DV78" t="s">
        <v>280</v>
      </c>
      <c r="DW78" t="s">
        <v>280</v>
      </c>
      <c r="DX78" t="s">
        <v>280</v>
      </c>
      <c r="DY78" t="s">
        <v>280</v>
      </c>
      <c r="DZ78" t="s">
        <v>280</v>
      </c>
      <c r="EA78" t="s">
        <v>280</v>
      </c>
      <c r="EB78" t="s">
        <v>280</v>
      </c>
      <c r="EC78" t="s">
        <v>280</v>
      </c>
      <c r="ED78" t="s">
        <v>280</v>
      </c>
      <c r="EE78" t="s">
        <v>280</v>
      </c>
      <c r="EF78" t="s">
        <v>280</v>
      </c>
      <c r="EG78">
        <v>33</v>
      </c>
      <c r="EH78">
        <v>713</v>
      </c>
      <c r="EI78" t="s">
        <v>281</v>
      </c>
      <c r="EJ78">
        <v>0</v>
      </c>
      <c r="EK78" t="s">
        <v>281</v>
      </c>
      <c r="EL78">
        <v>0</v>
      </c>
      <c r="EM78" t="s">
        <v>312</v>
      </c>
      <c r="EN78">
        <v>657</v>
      </c>
      <c r="EO78">
        <v>513</v>
      </c>
      <c r="EP78">
        <v>0</v>
      </c>
      <c r="EQ78" s="1">
        <v>1170</v>
      </c>
      <c r="ER78">
        <v>0</v>
      </c>
      <c r="ES78">
        <v>0</v>
      </c>
      <c r="ET78">
        <v>0</v>
      </c>
      <c r="EU78">
        <v>0</v>
      </c>
      <c r="EV78">
        <v>0</v>
      </c>
      <c r="EW78">
        <v>0</v>
      </c>
      <c r="EX78">
        <v>0</v>
      </c>
      <c r="EY78">
        <v>0</v>
      </c>
      <c r="EZ78">
        <v>0</v>
      </c>
      <c r="FA78">
        <v>0</v>
      </c>
      <c r="FB78">
        <v>0</v>
      </c>
      <c r="FC78">
        <v>0</v>
      </c>
      <c r="FD78">
        <v>0</v>
      </c>
      <c r="FE78">
        <v>657</v>
      </c>
      <c r="FF78">
        <v>513</v>
      </c>
      <c r="FG78" s="1">
        <v>1170</v>
      </c>
      <c r="FH78">
        <v>0</v>
      </c>
      <c r="FI78">
        <v>0</v>
      </c>
      <c r="FJ78" t="s">
        <v>280</v>
      </c>
      <c r="FK78" t="s">
        <v>282</v>
      </c>
      <c r="FQ78" t="s">
        <v>273</v>
      </c>
      <c r="FR78" t="s">
        <v>273</v>
      </c>
      <c r="FS78" t="s">
        <v>273</v>
      </c>
      <c r="FT78" t="s">
        <v>273</v>
      </c>
      <c r="FV78" t="s">
        <v>280</v>
      </c>
      <c r="FW78" t="s">
        <v>280</v>
      </c>
      <c r="FX78" t="s">
        <v>273</v>
      </c>
      <c r="FY78" t="s">
        <v>280</v>
      </c>
      <c r="FZ78" t="s">
        <v>280</v>
      </c>
      <c r="GA78" t="s">
        <v>280</v>
      </c>
      <c r="GB78">
        <v>0</v>
      </c>
      <c r="GC78" s="12"/>
      <c r="GE78">
        <v>0</v>
      </c>
      <c r="GF78">
        <v>0</v>
      </c>
      <c r="GG78">
        <v>0</v>
      </c>
      <c r="GH78">
        <v>0</v>
      </c>
      <c r="GI78">
        <v>0</v>
      </c>
      <c r="GJ78">
        <v>0</v>
      </c>
      <c r="GK78">
        <v>0</v>
      </c>
      <c r="GL78">
        <v>0</v>
      </c>
      <c r="GM78">
        <v>0</v>
      </c>
      <c r="GN78">
        <v>0</v>
      </c>
      <c r="GO78">
        <v>0</v>
      </c>
      <c r="GP78">
        <v>0</v>
      </c>
      <c r="GQ78">
        <v>0</v>
      </c>
      <c r="GR78">
        <v>0</v>
      </c>
      <c r="GS78">
        <v>0</v>
      </c>
      <c r="GT78">
        <v>0</v>
      </c>
      <c r="GU78">
        <v>0</v>
      </c>
      <c r="GV78">
        <v>0</v>
      </c>
      <c r="GW78">
        <v>0</v>
      </c>
      <c r="GX78">
        <v>0</v>
      </c>
      <c r="GY78">
        <v>0</v>
      </c>
      <c r="GZ78">
        <v>0</v>
      </c>
      <c r="HA78">
        <v>0</v>
      </c>
      <c r="HB78">
        <v>0</v>
      </c>
      <c r="HC78">
        <v>0</v>
      </c>
      <c r="HD78">
        <v>0</v>
      </c>
      <c r="HE78">
        <v>0</v>
      </c>
      <c r="HF78">
        <v>0</v>
      </c>
      <c r="HG78">
        <v>0</v>
      </c>
      <c r="HH78">
        <v>0</v>
      </c>
      <c r="HI78" t="s">
        <v>280</v>
      </c>
      <c r="HK78" t="s">
        <v>280</v>
      </c>
      <c r="HM78" t="s">
        <v>280</v>
      </c>
      <c r="HO78" t="s">
        <v>297</v>
      </c>
      <c r="HP78" t="s">
        <v>280</v>
      </c>
      <c r="HR78" t="s">
        <v>297</v>
      </c>
      <c r="HS78" t="s">
        <v>297</v>
      </c>
      <c r="HT78" t="s">
        <v>2533</v>
      </c>
      <c r="HU78" t="s">
        <v>280</v>
      </c>
      <c r="HZ78">
        <v>0</v>
      </c>
      <c r="IA78">
        <v>0</v>
      </c>
      <c r="IB78" t="s">
        <v>280</v>
      </c>
      <c r="IC78" t="s">
        <v>280</v>
      </c>
      <c r="ID78" t="s">
        <v>280</v>
      </c>
      <c r="IE78" t="s">
        <v>280</v>
      </c>
      <c r="IF78" t="s">
        <v>280</v>
      </c>
      <c r="IG78" t="s">
        <v>280</v>
      </c>
      <c r="IH78" t="s">
        <v>280</v>
      </c>
      <c r="II78" t="s">
        <v>280</v>
      </c>
      <c r="IJ78" t="s">
        <v>280</v>
      </c>
      <c r="IK78" t="s">
        <v>280</v>
      </c>
      <c r="IL78" t="s">
        <v>280</v>
      </c>
      <c r="IM78" t="s">
        <v>280</v>
      </c>
      <c r="IN78" t="s">
        <v>280</v>
      </c>
      <c r="IO78" t="s">
        <v>280</v>
      </c>
      <c r="IP78" t="s">
        <v>280</v>
      </c>
      <c r="IQ78" t="s">
        <v>280</v>
      </c>
      <c r="IR78" t="s">
        <v>280</v>
      </c>
      <c r="IS78" t="s">
        <v>280</v>
      </c>
      <c r="IU78" t="s">
        <v>280</v>
      </c>
      <c r="IW78">
        <v>1</v>
      </c>
      <c r="IX78">
        <v>11</v>
      </c>
      <c r="IY78">
        <v>0.28000000000000003</v>
      </c>
      <c r="IZ78">
        <v>0</v>
      </c>
      <c r="JA78">
        <v>0</v>
      </c>
      <c r="JB78">
        <v>0</v>
      </c>
      <c r="JC78">
        <v>0</v>
      </c>
      <c r="JD78">
        <v>0</v>
      </c>
      <c r="JE78">
        <v>0</v>
      </c>
      <c r="JF78">
        <v>1</v>
      </c>
      <c r="JG78" t="s">
        <v>367</v>
      </c>
      <c r="JH78" s="14">
        <v>15</v>
      </c>
      <c r="JI78">
        <v>0</v>
      </c>
      <c r="JJ78">
        <v>0</v>
      </c>
      <c r="JK78" t="s">
        <v>2534</v>
      </c>
      <c r="JL78" t="s">
        <v>367</v>
      </c>
      <c r="JM78" s="2">
        <v>46052</v>
      </c>
    </row>
    <row r="79" spans="1:273" x14ac:dyDescent="0.25">
      <c r="A79" t="s">
        <v>1021</v>
      </c>
      <c r="B79" t="s">
        <v>1022</v>
      </c>
      <c r="C79" t="s">
        <v>331</v>
      </c>
      <c r="D79" t="s">
        <v>1023</v>
      </c>
      <c r="E79">
        <v>68351</v>
      </c>
      <c r="F79" t="s">
        <v>1024</v>
      </c>
      <c r="G79" t="s">
        <v>1025</v>
      </c>
      <c r="H79" t="s">
        <v>400</v>
      </c>
      <c r="I79">
        <v>523</v>
      </c>
      <c r="J79">
        <v>523</v>
      </c>
      <c r="K79">
        <v>0</v>
      </c>
      <c r="L79">
        <v>0</v>
      </c>
      <c r="M79">
        <v>1974</v>
      </c>
      <c r="O79" t="s">
        <v>280</v>
      </c>
      <c r="Q79" t="s">
        <v>274</v>
      </c>
      <c r="R79" t="s">
        <v>275</v>
      </c>
      <c r="S79" t="s">
        <v>276</v>
      </c>
      <c r="T79" t="s">
        <v>273</v>
      </c>
      <c r="U79" t="s">
        <v>277</v>
      </c>
      <c r="W79">
        <v>1</v>
      </c>
      <c r="X79" t="s">
        <v>273</v>
      </c>
      <c r="Y79" t="s">
        <v>280</v>
      </c>
      <c r="AC79" t="s">
        <v>273</v>
      </c>
      <c r="AE79" t="s">
        <v>273</v>
      </c>
      <c r="AG79" s="1">
        <v>1865</v>
      </c>
      <c r="AH79" s="1">
        <v>1456</v>
      </c>
      <c r="AI79">
        <v>52</v>
      </c>
      <c r="AJ79" s="1">
        <v>1456</v>
      </c>
      <c r="AK79" s="2">
        <v>45566</v>
      </c>
      <c r="AL79" s="2">
        <v>45930</v>
      </c>
      <c r="AM79" s="10">
        <v>40701</v>
      </c>
      <c r="AO79" s="10"/>
      <c r="AQ79" s="10"/>
      <c r="AS79" s="10"/>
      <c r="AT79" s="10">
        <v>40701</v>
      </c>
      <c r="AU79" s="10">
        <v>643</v>
      </c>
      <c r="AV79" s="10">
        <v>0</v>
      </c>
      <c r="AW79" s="10">
        <v>0</v>
      </c>
      <c r="AX79" s="10">
        <v>0</v>
      </c>
      <c r="AY79" s="10">
        <v>0</v>
      </c>
      <c r="AZ79" s="10">
        <v>643</v>
      </c>
      <c r="BB79" s="10">
        <v>0</v>
      </c>
      <c r="BC79" s="10">
        <v>0</v>
      </c>
      <c r="BD79" s="10">
        <v>0</v>
      </c>
      <c r="BE79" s="10">
        <v>0</v>
      </c>
      <c r="BF79" t="s">
        <v>1026</v>
      </c>
      <c r="BG79" s="10">
        <v>500</v>
      </c>
      <c r="BH79" s="10">
        <v>500</v>
      </c>
      <c r="BI79" s="10">
        <v>41844</v>
      </c>
      <c r="BJ79" s="10">
        <v>0</v>
      </c>
      <c r="BK79" s="10">
        <v>0</v>
      </c>
      <c r="BL79" s="10">
        <v>0</v>
      </c>
      <c r="BM79" s="10">
        <v>0</v>
      </c>
      <c r="BN79" s="10">
        <v>0</v>
      </c>
      <c r="BO79" t="s">
        <v>280</v>
      </c>
      <c r="BQ79" s="10">
        <v>0</v>
      </c>
      <c r="BR79" s="10">
        <v>0</v>
      </c>
      <c r="BS79">
        <v>0</v>
      </c>
      <c r="BT79" s="10">
        <v>23154</v>
      </c>
      <c r="BU79" s="10">
        <v>1771</v>
      </c>
      <c r="BV79" s="10">
        <v>24925</v>
      </c>
      <c r="BW79" t="s">
        <v>280</v>
      </c>
      <c r="BX79" t="s">
        <v>280</v>
      </c>
      <c r="BY79" t="s">
        <v>280</v>
      </c>
      <c r="BZ79" t="s">
        <v>280</v>
      </c>
      <c r="CA79" t="s">
        <v>280</v>
      </c>
      <c r="CB79" t="s">
        <v>280</v>
      </c>
      <c r="CC79" t="s">
        <v>280</v>
      </c>
      <c r="CD79" t="s">
        <v>273</v>
      </c>
      <c r="CE79" t="s">
        <v>273</v>
      </c>
      <c r="CF79" t="s">
        <v>273</v>
      </c>
      <c r="CH79" s="10">
        <v>9900</v>
      </c>
      <c r="CI79" s="10">
        <v>500</v>
      </c>
      <c r="CJ79" s="10">
        <v>0</v>
      </c>
      <c r="CK79" s="10">
        <v>10400</v>
      </c>
      <c r="CL79" s="10">
        <v>120</v>
      </c>
      <c r="CM79" s="10">
        <v>1800</v>
      </c>
      <c r="CN79" s="10">
        <v>600</v>
      </c>
      <c r="CO79" s="10">
        <v>0</v>
      </c>
      <c r="CP79" s="10">
        <v>6527</v>
      </c>
      <c r="CQ79" s="10">
        <v>9047</v>
      </c>
      <c r="CR79" s="10">
        <v>44372</v>
      </c>
      <c r="CS79" s="10">
        <v>0</v>
      </c>
      <c r="CT79" s="1">
        <v>9900</v>
      </c>
      <c r="CU79">
        <v>599</v>
      </c>
      <c r="CV79" s="1">
        <v>1750</v>
      </c>
      <c r="CW79" s="1">
        <v>8749</v>
      </c>
      <c r="CX79">
        <v>299</v>
      </c>
      <c r="CY79">
        <v>10</v>
      </c>
      <c r="CZ79">
        <v>5</v>
      </c>
      <c r="DA79">
        <v>304</v>
      </c>
      <c r="DB79">
        <v>673</v>
      </c>
      <c r="DC79">
        <v>8</v>
      </c>
      <c r="DD79">
        <v>5</v>
      </c>
      <c r="DE79">
        <v>676</v>
      </c>
      <c r="DF79">
        <v>2</v>
      </c>
      <c r="DG79">
        <v>0</v>
      </c>
      <c r="DH79">
        <v>0</v>
      </c>
      <c r="DI79">
        <v>2</v>
      </c>
      <c r="DJ79" t="s">
        <v>297</v>
      </c>
      <c r="DK79">
        <v>0</v>
      </c>
      <c r="DL79">
        <v>0</v>
      </c>
      <c r="DM79">
        <v>0</v>
      </c>
      <c r="DN79">
        <v>0</v>
      </c>
      <c r="DO79" s="1">
        <v>10872</v>
      </c>
      <c r="DP79">
        <v>617</v>
      </c>
      <c r="DQ79" s="1">
        <v>1760</v>
      </c>
      <c r="DR79" s="1">
        <v>9729</v>
      </c>
      <c r="DS79" t="s">
        <v>1294</v>
      </c>
      <c r="DT79">
        <v>52</v>
      </c>
      <c r="DU79" t="s">
        <v>280</v>
      </c>
      <c r="DV79" t="s">
        <v>273</v>
      </c>
      <c r="DW79" t="s">
        <v>280</v>
      </c>
      <c r="DX79" t="s">
        <v>280</v>
      </c>
      <c r="DY79" t="s">
        <v>280</v>
      </c>
      <c r="DZ79" t="s">
        <v>273</v>
      </c>
      <c r="EA79" t="s">
        <v>280</v>
      </c>
      <c r="EB79" t="s">
        <v>273</v>
      </c>
      <c r="EC79" t="s">
        <v>280</v>
      </c>
      <c r="ED79" t="s">
        <v>280</v>
      </c>
      <c r="EE79" t="s">
        <v>280</v>
      </c>
      <c r="EF79" t="s">
        <v>280</v>
      </c>
      <c r="EG79">
        <v>241</v>
      </c>
      <c r="EH79" s="1">
        <v>3551</v>
      </c>
      <c r="EI79" t="s">
        <v>281</v>
      </c>
      <c r="EJ79">
        <v>225</v>
      </c>
      <c r="EK79" t="s">
        <v>281</v>
      </c>
      <c r="EL79">
        <v>140</v>
      </c>
      <c r="EM79" t="s">
        <v>281</v>
      </c>
      <c r="EN79" s="1">
        <v>1961</v>
      </c>
      <c r="EO79">
        <v>54</v>
      </c>
      <c r="EP79">
        <v>0</v>
      </c>
      <c r="EQ79" s="1">
        <v>2015</v>
      </c>
      <c r="ER79">
        <v>374</v>
      </c>
      <c r="ES79">
        <v>67</v>
      </c>
      <c r="ET79">
        <v>441</v>
      </c>
      <c r="EU79">
        <v>213</v>
      </c>
      <c r="EV79">
        <v>0</v>
      </c>
      <c r="EW79">
        <v>213</v>
      </c>
      <c r="EX79">
        <v>441</v>
      </c>
      <c r="EY79">
        <v>84</v>
      </c>
      <c r="EZ79">
        <v>525</v>
      </c>
      <c r="FA79">
        <v>0</v>
      </c>
      <c r="FB79">
        <v>0</v>
      </c>
      <c r="FC79">
        <v>0</v>
      </c>
      <c r="FD79" s="1">
        <v>1179</v>
      </c>
      <c r="FE79" s="1">
        <v>2989</v>
      </c>
      <c r="FF79">
        <v>205</v>
      </c>
      <c r="FG79" s="1">
        <v>3194</v>
      </c>
      <c r="FH79">
        <v>40</v>
      </c>
      <c r="FI79">
        <v>9</v>
      </c>
      <c r="FJ79" t="s">
        <v>280</v>
      </c>
      <c r="FK79" t="s">
        <v>362</v>
      </c>
      <c r="FV79" t="s">
        <v>280</v>
      </c>
      <c r="FW79" t="s">
        <v>280</v>
      </c>
      <c r="FX79" t="s">
        <v>273</v>
      </c>
      <c r="FY79" t="s">
        <v>280</v>
      </c>
      <c r="FZ79" t="s">
        <v>280</v>
      </c>
      <c r="GA79" t="s">
        <v>280</v>
      </c>
      <c r="GB79">
        <v>15</v>
      </c>
      <c r="GC79" s="12" t="s">
        <v>280</v>
      </c>
      <c r="GE79">
        <v>52</v>
      </c>
      <c r="GF79">
        <v>95</v>
      </c>
      <c r="GG79">
        <v>147</v>
      </c>
      <c r="GH79">
        <v>0</v>
      </c>
      <c r="GI79">
        <v>0</v>
      </c>
      <c r="GJ79">
        <v>0</v>
      </c>
      <c r="GK79">
        <v>147</v>
      </c>
      <c r="GL79">
        <v>140</v>
      </c>
      <c r="GM79">
        <v>6</v>
      </c>
      <c r="GN79">
        <v>1</v>
      </c>
      <c r="GO79">
        <v>147</v>
      </c>
      <c r="GP79">
        <v>130</v>
      </c>
      <c r="GQ79" s="1">
        <v>1360</v>
      </c>
      <c r="GR79" s="1">
        <v>1490</v>
      </c>
      <c r="GS79">
        <v>0</v>
      </c>
      <c r="GT79">
        <v>0</v>
      </c>
      <c r="GU79">
        <v>0</v>
      </c>
      <c r="GV79" s="1">
        <v>1490</v>
      </c>
      <c r="GW79" s="1">
        <v>1168</v>
      </c>
      <c r="GX79">
        <v>302</v>
      </c>
      <c r="GY79">
        <v>20</v>
      </c>
      <c r="GZ79" s="1">
        <v>1490</v>
      </c>
      <c r="HA79">
        <v>0</v>
      </c>
      <c r="HB79">
        <v>0</v>
      </c>
      <c r="HC79">
        <v>193</v>
      </c>
      <c r="HD79">
        <v>0</v>
      </c>
      <c r="HE79">
        <v>0</v>
      </c>
      <c r="HF79">
        <v>0</v>
      </c>
      <c r="HG79">
        <v>8</v>
      </c>
      <c r="HH79">
        <v>0</v>
      </c>
      <c r="HI79" t="s">
        <v>273</v>
      </c>
      <c r="HJ79">
        <v>20</v>
      </c>
      <c r="HK79" t="s">
        <v>280</v>
      </c>
      <c r="HM79" t="s">
        <v>280</v>
      </c>
      <c r="HO79" t="s">
        <v>379</v>
      </c>
      <c r="HP79" t="s">
        <v>273</v>
      </c>
      <c r="HQ79">
        <v>1</v>
      </c>
      <c r="HR79" t="s">
        <v>1027</v>
      </c>
      <c r="HS79" t="s">
        <v>629</v>
      </c>
      <c r="HT79" t="s">
        <v>299</v>
      </c>
      <c r="HU79" t="s">
        <v>273</v>
      </c>
      <c r="HV79" t="s">
        <v>278</v>
      </c>
      <c r="HX79" t="s">
        <v>1028</v>
      </c>
      <c r="HY79" t="s">
        <v>300</v>
      </c>
      <c r="HZ79">
        <v>315</v>
      </c>
      <c r="IA79">
        <v>66</v>
      </c>
      <c r="IB79" t="s">
        <v>273</v>
      </c>
      <c r="IC79" t="s">
        <v>273</v>
      </c>
      <c r="ID79" t="s">
        <v>280</v>
      </c>
      <c r="IE79" t="s">
        <v>280</v>
      </c>
      <c r="IF79" t="s">
        <v>273</v>
      </c>
      <c r="IG79" t="s">
        <v>280</v>
      </c>
      <c r="IH79" t="s">
        <v>280</v>
      </c>
      <c r="II79" t="s">
        <v>280</v>
      </c>
      <c r="IJ79" t="s">
        <v>273</v>
      </c>
      <c r="IK79" t="s">
        <v>280</v>
      </c>
      <c r="IL79" t="s">
        <v>280</v>
      </c>
      <c r="IM79" t="s">
        <v>280</v>
      </c>
      <c r="IN79" t="s">
        <v>280</v>
      </c>
      <c r="IO79" t="s">
        <v>280</v>
      </c>
      <c r="IP79" t="s">
        <v>280</v>
      </c>
      <c r="IQ79" t="s">
        <v>280</v>
      </c>
      <c r="IR79" t="s">
        <v>280</v>
      </c>
      <c r="IS79" t="s">
        <v>280</v>
      </c>
      <c r="IU79" t="s">
        <v>280</v>
      </c>
      <c r="IW79">
        <v>3</v>
      </c>
      <c r="IX79">
        <v>28</v>
      </c>
      <c r="IY79">
        <v>0.7</v>
      </c>
      <c r="IZ79">
        <v>0</v>
      </c>
      <c r="JA79">
        <v>0</v>
      </c>
      <c r="JB79">
        <v>0</v>
      </c>
      <c r="JC79">
        <v>0</v>
      </c>
      <c r="JD79">
        <v>0</v>
      </c>
      <c r="JE79">
        <v>0</v>
      </c>
      <c r="JF79">
        <v>0.7</v>
      </c>
      <c r="JG79" t="s">
        <v>302</v>
      </c>
      <c r="JH79" s="14">
        <v>15.5</v>
      </c>
      <c r="JI79">
        <v>14</v>
      </c>
      <c r="JJ79">
        <v>2</v>
      </c>
      <c r="JK79" t="s">
        <v>1029</v>
      </c>
      <c r="JL79" t="s">
        <v>302</v>
      </c>
      <c r="JM79" s="2">
        <v>46104</v>
      </c>
    </row>
    <row r="80" spans="1:273" x14ac:dyDescent="0.25">
      <c r="A80" t="s">
        <v>1030</v>
      </c>
      <c r="B80" t="s">
        <v>1031</v>
      </c>
      <c r="C80" t="s">
        <v>1031</v>
      </c>
      <c r="D80" t="s">
        <v>1032</v>
      </c>
      <c r="E80">
        <v>68352</v>
      </c>
      <c r="F80" t="s">
        <v>933</v>
      </c>
      <c r="G80" t="s">
        <v>1033</v>
      </c>
      <c r="H80" t="s">
        <v>400</v>
      </c>
      <c r="I80" s="1">
        <v>3858</v>
      </c>
      <c r="J80" s="1">
        <v>3858</v>
      </c>
      <c r="K80">
        <v>0</v>
      </c>
      <c r="L80">
        <v>0</v>
      </c>
      <c r="M80">
        <v>1909</v>
      </c>
      <c r="N80">
        <v>1989</v>
      </c>
      <c r="O80" t="s">
        <v>280</v>
      </c>
      <c r="Q80" t="s">
        <v>274</v>
      </c>
      <c r="R80" t="s">
        <v>275</v>
      </c>
      <c r="S80" t="s">
        <v>276</v>
      </c>
      <c r="T80" t="s">
        <v>273</v>
      </c>
      <c r="U80" t="s">
        <v>277</v>
      </c>
      <c r="W80">
        <v>1</v>
      </c>
      <c r="X80" t="s">
        <v>273</v>
      </c>
      <c r="Y80" t="s">
        <v>280</v>
      </c>
      <c r="AC80" t="s">
        <v>273</v>
      </c>
      <c r="AE80" t="s">
        <v>273</v>
      </c>
      <c r="AG80" s="1">
        <v>4800</v>
      </c>
      <c r="AH80" s="1">
        <v>2444</v>
      </c>
      <c r="AI80">
        <v>52</v>
      </c>
      <c r="AJ80" s="1">
        <v>2444</v>
      </c>
      <c r="AK80" s="2">
        <v>45566</v>
      </c>
      <c r="AL80" s="2">
        <v>45930</v>
      </c>
      <c r="AM80" s="10">
        <v>290280</v>
      </c>
      <c r="AO80" s="10"/>
      <c r="AQ80" s="10"/>
      <c r="AS80" s="10"/>
      <c r="AT80" s="10">
        <v>290280</v>
      </c>
      <c r="AU80" s="10">
        <v>1348</v>
      </c>
      <c r="AV80" s="10">
        <v>0</v>
      </c>
      <c r="AW80" s="10">
        <v>0</v>
      </c>
      <c r="AX80" s="10">
        <v>0</v>
      </c>
      <c r="AY80" s="10">
        <v>0</v>
      </c>
      <c r="AZ80" s="10">
        <v>1348</v>
      </c>
      <c r="BB80" s="10">
        <v>0</v>
      </c>
      <c r="BC80" s="10">
        <v>0</v>
      </c>
      <c r="BD80" s="10">
        <v>306</v>
      </c>
      <c r="BE80" s="10">
        <v>0</v>
      </c>
      <c r="BF80" t="s">
        <v>1034</v>
      </c>
      <c r="BG80" s="10">
        <v>4417</v>
      </c>
      <c r="BH80" s="10">
        <v>4723</v>
      </c>
      <c r="BI80" s="10">
        <v>296351</v>
      </c>
      <c r="BJ80" s="10">
        <v>0</v>
      </c>
      <c r="BK80" s="10">
        <v>0</v>
      </c>
      <c r="BL80" s="10">
        <v>0</v>
      </c>
      <c r="BM80" s="10">
        <v>0</v>
      </c>
      <c r="BN80" s="10">
        <v>0</v>
      </c>
      <c r="BO80" t="s">
        <v>273</v>
      </c>
      <c r="BP80" t="s">
        <v>1035</v>
      </c>
      <c r="BQ80" s="10">
        <v>5</v>
      </c>
      <c r="BR80" s="10">
        <v>15</v>
      </c>
      <c r="BS80">
        <v>123</v>
      </c>
      <c r="BT80" s="10">
        <v>162689</v>
      </c>
      <c r="BU80" s="10">
        <v>78421</v>
      </c>
      <c r="BV80" s="10">
        <v>241110</v>
      </c>
      <c r="BW80" t="s">
        <v>273</v>
      </c>
      <c r="BX80" t="s">
        <v>273</v>
      </c>
      <c r="BY80" t="s">
        <v>273</v>
      </c>
      <c r="BZ80" t="s">
        <v>273</v>
      </c>
      <c r="CA80" t="s">
        <v>273</v>
      </c>
      <c r="CB80" t="s">
        <v>273</v>
      </c>
      <c r="CC80" t="s">
        <v>273</v>
      </c>
      <c r="CD80" t="s">
        <v>273</v>
      </c>
      <c r="CE80" t="s">
        <v>273</v>
      </c>
      <c r="CF80" t="s">
        <v>273</v>
      </c>
      <c r="CH80" s="10">
        <v>15268</v>
      </c>
      <c r="CI80" s="10">
        <v>2197</v>
      </c>
      <c r="CJ80" s="10">
        <v>10</v>
      </c>
      <c r="CK80" s="10">
        <v>17475</v>
      </c>
      <c r="CL80" s="10">
        <v>10658</v>
      </c>
      <c r="CM80" s="10">
        <v>2393</v>
      </c>
      <c r="CN80" s="10">
        <v>624</v>
      </c>
      <c r="CO80" s="10">
        <v>1249</v>
      </c>
      <c r="CP80" s="10">
        <v>33141</v>
      </c>
      <c r="CQ80" s="10">
        <v>48065</v>
      </c>
      <c r="CR80" s="10">
        <v>306650</v>
      </c>
      <c r="CS80" s="10">
        <v>0</v>
      </c>
      <c r="CT80" s="1">
        <v>18998</v>
      </c>
      <c r="CU80" s="1">
        <v>1203</v>
      </c>
      <c r="CV80" s="1">
        <v>1050</v>
      </c>
      <c r="CW80" s="1">
        <v>19151</v>
      </c>
      <c r="CX80" s="1">
        <v>1003</v>
      </c>
      <c r="CY80">
        <v>0</v>
      </c>
      <c r="CZ80">
        <v>32</v>
      </c>
      <c r="DA80">
        <v>971</v>
      </c>
      <c r="DB80" s="1">
        <v>1128</v>
      </c>
      <c r="DC80">
        <v>1</v>
      </c>
      <c r="DD80">
        <v>1</v>
      </c>
      <c r="DE80" s="1">
        <v>1128</v>
      </c>
      <c r="DF80">
        <v>24</v>
      </c>
      <c r="DG80">
        <v>1</v>
      </c>
      <c r="DH80">
        <v>2</v>
      </c>
      <c r="DI80">
        <v>23</v>
      </c>
      <c r="DJ80" t="s">
        <v>1036</v>
      </c>
      <c r="DK80">
        <v>196</v>
      </c>
      <c r="DL80">
        <v>17</v>
      </c>
      <c r="DM80">
        <v>20</v>
      </c>
      <c r="DN80">
        <v>193</v>
      </c>
      <c r="DO80" s="1">
        <v>21325</v>
      </c>
      <c r="DP80" s="1">
        <v>1221</v>
      </c>
      <c r="DQ80" s="1">
        <v>1103</v>
      </c>
      <c r="DR80" s="1">
        <v>21443</v>
      </c>
      <c r="DS80" t="s">
        <v>1037</v>
      </c>
      <c r="DT80">
        <v>60</v>
      </c>
      <c r="DU80" t="s">
        <v>273</v>
      </c>
      <c r="DV80" t="s">
        <v>273</v>
      </c>
      <c r="DW80" t="s">
        <v>280</v>
      </c>
      <c r="DX80" t="s">
        <v>280</v>
      </c>
      <c r="DY80" t="s">
        <v>280</v>
      </c>
      <c r="DZ80" t="s">
        <v>273</v>
      </c>
      <c r="EA80" t="s">
        <v>273</v>
      </c>
      <c r="EB80" t="s">
        <v>273</v>
      </c>
      <c r="EC80" t="s">
        <v>280</v>
      </c>
      <c r="ED80" t="s">
        <v>280</v>
      </c>
      <c r="EE80" t="s">
        <v>280</v>
      </c>
      <c r="EF80" t="s">
        <v>280</v>
      </c>
      <c r="EG80" s="1">
        <v>1394</v>
      </c>
      <c r="EH80" s="1">
        <v>16463</v>
      </c>
      <c r="EI80" t="s">
        <v>281</v>
      </c>
      <c r="EJ80">
        <v>263</v>
      </c>
      <c r="EK80" t="s">
        <v>281</v>
      </c>
      <c r="EL80" s="1">
        <v>1823</v>
      </c>
      <c r="EM80" t="s">
        <v>281</v>
      </c>
      <c r="EN80" s="1">
        <v>8290</v>
      </c>
      <c r="EO80" s="1">
        <v>8168</v>
      </c>
      <c r="EP80">
        <v>51</v>
      </c>
      <c r="EQ80" s="1">
        <v>16509</v>
      </c>
      <c r="ER80" s="1">
        <v>1772</v>
      </c>
      <c r="ES80">
        <v>446</v>
      </c>
      <c r="ET80" s="1">
        <v>2218</v>
      </c>
      <c r="EU80">
        <v>849</v>
      </c>
      <c r="EV80">
        <v>8</v>
      </c>
      <c r="EW80">
        <v>857</v>
      </c>
      <c r="EX80" s="1">
        <v>3286</v>
      </c>
      <c r="EY80">
        <v>468</v>
      </c>
      <c r="EZ80" s="1">
        <v>3754</v>
      </c>
      <c r="FA80">
        <v>0</v>
      </c>
      <c r="FB80">
        <v>0</v>
      </c>
      <c r="FC80">
        <v>0</v>
      </c>
      <c r="FD80" s="1">
        <v>6829</v>
      </c>
      <c r="FE80" s="1">
        <v>14197</v>
      </c>
      <c r="FF80" s="1">
        <v>9090</v>
      </c>
      <c r="FG80" s="1">
        <v>23338</v>
      </c>
      <c r="FH80">
        <v>101</v>
      </c>
      <c r="FI80">
        <v>285</v>
      </c>
      <c r="FJ80" t="s">
        <v>273</v>
      </c>
      <c r="FK80" t="s">
        <v>362</v>
      </c>
      <c r="FV80" t="s">
        <v>273</v>
      </c>
      <c r="FW80" t="s">
        <v>280</v>
      </c>
      <c r="FX80" t="s">
        <v>273</v>
      </c>
      <c r="FY80" t="s">
        <v>273</v>
      </c>
      <c r="FZ80" t="s">
        <v>280</v>
      </c>
      <c r="GA80" t="s">
        <v>280</v>
      </c>
      <c r="GB80">
        <v>2</v>
      </c>
      <c r="GC80" s="12" t="s">
        <v>273</v>
      </c>
      <c r="GD80" s="1">
        <v>1541</v>
      </c>
      <c r="GE80">
        <v>9</v>
      </c>
      <c r="GF80">
        <v>46</v>
      </c>
      <c r="GG80">
        <v>55</v>
      </c>
      <c r="GH80">
        <v>2</v>
      </c>
      <c r="GI80">
        <v>25</v>
      </c>
      <c r="GJ80">
        <v>9</v>
      </c>
      <c r="GK80">
        <v>91</v>
      </c>
      <c r="GL80">
        <v>91</v>
      </c>
      <c r="GM80">
        <v>0</v>
      </c>
      <c r="GN80">
        <v>0</v>
      </c>
      <c r="GO80">
        <v>91</v>
      </c>
      <c r="GP80">
        <v>57</v>
      </c>
      <c r="GQ80">
        <v>661</v>
      </c>
      <c r="GR80">
        <v>718</v>
      </c>
      <c r="GS80">
        <v>47</v>
      </c>
      <c r="GT80">
        <v>183</v>
      </c>
      <c r="GU80">
        <v>123</v>
      </c>
      <c r="GV80" s="1">
        <v>1071</v>
      </c>
      <c r="GW80" s="1">
        <v>1071</v>
      </c>
      <c r="GX80">
        <v>0</v>
      </c>
      <c r="GY80">
        <v>0</v>
      </c>
      <c r="GZ80" s="1">
        <v>1071</v>
      </c>
      <c r="HA80">
        <v>0</v>
      </c>
      <c r="HB80">
        <v>0</v>
      </c>
      <c r="HC80">
        <v>14</v>
      </c>
      <c r="HD80">
        <v>45</v>
      </c>
      <c r="HE80">
        <v>1</v>
      </c>
      <c r="HF80">
        <v>8</v>
      </c>
      <c r="HG80">
        <v>3</v>
      </c>
      <c r="HH80">
        <v>38</v>
      </c>
      <c r="HI80" t="s">
        <v>273</v>
      </c>
      <c r="HJ80">
        <v>92</v>
      </c>
      <c r="HK80" t="s">
        <v>280</v>
      </c>
      <c r="HM80" t="s">
        <v>273</v>
      </c>
      <c r="HN80">
        <v>47</v>
      </c>
      <c r="HO80" t="s">
        <v>391</v>
      </c>
      <c r="HP80" t="s">
        <v>273</v>
      </c>
      <c r="HQ80">
        <v>14</v>
      </c>
      <c r="HR80" t="s">
        <v>1038</v>
      </c>
      <c r="HS80" t="s">
        <v>283</v>
      </c>
      <c r="HT80" t="s">
        <v>299</v>
      </c>
      <c r="HU80" t="s">
        <v>273</v>
      </c>
      <c r="HV80" s="1">
        <v>6470</v>
      </c>
      <c r="HW80" t="s">
        <v>281</v>
      </c>
      <c r="HX80" t="s">
        <v>393</v>
      </c>
      <c r="HY80" t="s">
        <v>300</v>
      </c>
      <c r="HZ80">
        <v>91</v>
      </c>
      <c r="IA80">
        <v>89</v>
      </c>
      <c r="IB80" t="s">
        <v>280</v>
      </c>
      <c r="IC80" t="s">
        <v>273</v>
      </c>
      <c r="ID80" t="s">
        <v>280</v>
      </c>
      <c r="IE80" t="s">
        <v>280</v>
      </c>
      <c r="IF80" t="s">
        <v>280</v>
      </c>
      <c r="IG80" t="s">
        <v>280</v>
      </c>
      <c r="IH80" t="s">
        <v>280</v>
      </c>
      <c r="II80" t="s">
        <v>280</v>
      </c>
      <c r="IJ80" t="s">
        <v>280</v>
      </c>
      <c r="IK80" t="s">
        <v>273</v>
      </c>
      <c r="IL80" t="s">
        <v>280</v>
      </c>
      <c r="IM80" t="s">
        <v>273</v>
      </c>
      <c r="IN80" t="s">
        <v>273</v>
      </c>
      <c r="IO80" t="s">
        <v>273</v>
      </c>
      <c r="IP80" t="s">
        <v>280</v>
      </c>
      <c r="IQ80" t="s">
        <v>280</v>
      </c>
      <c r="IR80" t="s">
        <v>280</v>
      </c>
      <c r="IS80" t="s">
        <v>280</v>
      </c>
      <c r="IT80" t="s">
        <v>1039</v>
      </c>
      <c r="IU80" t="s">
        <v>280</v>
      </c>
      <c r="IW80">
        <v>6</v>
      </c>
      <c r="IX80">
        <v>143</v>
      </c>
      <c r="IY80">
        <v>3.58</v>
      </c>
      <c r="IZ80">
        <v>1</v>
      </c>
      <c r="JA80">
        <v>40</v>
      </c>
      <c r="JB80">
        <v>1</v>
      </c>
      <c r="JC80">
        <v>0</v>
      </c>
      <c r="JD80">
        <v>0</v>
      </c>
      <c r="JE80">
        <v>0</v>
      </c>
      <c r="JF80">
        <v>3.58</v>
      </c>
      <c r="JG80" t="s">
        <v>304</v>
      </c>
      <c r="JH80" s="14">
        <v>40.090000000000003</v>
      </c>
      <c r="JI80">
        <v>0</v>
      </c>
      <c r="JJ80">
        <v>0</v>
      </c>
      <c r="JK80" t="s">
        <v>1040</v>
      </c>
      <c r="JL80" t="s">
        <v>304</v>
      </c>
      <c r="JM80" s="2">
        <v>46044</v>
      </c>
    </row>
    <row r="81" spans="1:273" x14ac:dyDescent="0.25">
      <c r="A81" t="s">
        <v>1041</v>
      </c>
      <c r="B81" t="s">
        <v>1042</v>
      </c>
      <c r="C81" t="s">
        <v>621</v>
      </c>
      <c r="D81" t="s">
        <v>1043</v>
      </c>
      <c r="E81">
        <v>68938</v>
      </c>
      <c r="F81" t="s">
        <v>803</v>
      </c>
      <c r="G81" t="s">
        <v>1044</v>
      </c>
      <c r="H81" t="s">
        <v>400</v>
      </c>
      <c r="I81">
        <v>333</v>
      </c>
      <c r="J81">
        <v>333</v>
      </c>
      <c r="K81">
        <v>0</v>
      </c>
      <c r="L81">
        <v>0</v>
      </c>
      <c r="M81">
        <v>1913</v>
      </c>
      <c r="N81">
        <v>2023</v>
      </c>
      <c r="O81" t="s">
        <v>280</v>
      </c>
      <c r="Q81" t="s">
        <v>274</v>
      </c>
      <c r="R81" t="s">
        <v>275</v>
      </c>
      <c r="S81" t="s">
        <v>276</v>
      </c>
      <c r="T81" t="s">
        <v>273</v>
      </c>
      <c r="U81" t="s">
        <v>277</v>
      </c>
      <c r="W81">
        <v>1</v>
      </c>
      <c r="X81" t="s">
        <v>280</v>
      </c>
      <c r="Y81" t="s">
        <v>280</v>
      </c>
      <c r="AE81" t="s">
        <v>273</v>
      </c>
      <c r="AF81" t="s">
        <v>1045</v>
      </c>
      <c r="AG81">
        <v>1716</v>
      </c>
      <c r="AH81" s="1">
        <v>672</v>
      </c>
      <c r="AI81">
        <v>52</v>
      </c>
      <c r="AJ81">
        <v>672</v>
      </c>
      <c r="AK81" s="2">
        <v>45566</v>
      </c>
      <c r="AL81" s="2">
        <v>45930</v>
      </c>
      <c r="AM81" s="10">
        <v>23000</v>
      </c>
      <c r="AO81" s="10"/>
      <c r="AQ81" s="10"/>
      <c r="AS81" s="10"/>
      <c r="AT81" s="10">
        <v>23000</v>
      </c>
      <c r="AU81" s="10">
        <v>200</v>
      </c>
      <c r="AV81" s="10">
        <v>0</v>
      </c>
      <c r="AW81" s="10">
        <v>0</v>
      </c>
      <c r="AX81" s="10">
        <v>0</v>
      </c>
      <c r="AY81" s="10"/>
      <c r="AZ81" s="10">
        <v>200</v>
      </c>
      <c r="BB81" s="10">
        <v>0</v>
      </c>
      <c r="BC81" s="10">
        <v>0</v>
      </c>
      <c r="BD81" s="10">
        <v>0</v>
      </c>
      <c r="BE81" s="10">
        <v>0</v>
      </c>
      <c r="BF81" t="s">
        <v>1046</v>
      </c>
      <c r="BG81" s="10">
        <v>1500</v>
      </c>
      <c r="BH81" s="10">
        <v>1500</v>
      </c>
      <c r="BI81" s="10">
        <v>24700</v>
      </c>
      <c r="BJ81" s="10">
        <v>0</v>
      </c>
      <c r="BK81" s="10">
        <v>0</v>
      </c>
      <c r="BL81" s="10">
        <v>0</v>
      </c>
      <c r="BM81" s="10">
        <v>0</v>
      </c>
      <c r="BN81" s="10">
        <v>0</v>
      </c>
      <c r="BO81" t="s">
        <v>280</v>
      </c>
      <c r="BQ81" s="10"/>
      <c r="BR81" s="10"/>
      <c r="BS81">
        <v>6</v>
      </c>
      <c r="BT81" s="10">
        <v>13698</v>
      </c>
      <c r="BU81" s="10">
        <v>1135</v>
      </c>
      <c r="BV81" s="10">
        <v>14833</v>
      </c>
      <c r="BW81" t="s">
        <v>280</v>
      </c>
      <c r="BX81" t="s">
        <v>280</v>
      </c>
      <c r="BY81" t="s">
        <v>280</v>
      </c>
      <c r="BZ81" t="s">
        <v>280</v>
      </c>
      <c r="CA81" t="s">
        <v>280</v>
      </c>
      <c r="CB81" t="s">
        <v>280</v>
      </c>
      <c r="CC81" t="s">
        <v>280</v>
      </c>
      <c r="CD81" t="s">
        <v>273</v>
      </c>
      <c r="CE81" t="s">
        <v>280</v>
      </c>
      <c r="CF81" t="s">
        <v>273</v>
      </c>
      <c r="CH81" s="10">
        <v>486</v>
      </c>
      <c r="CI81" s="10">
        <v>500</v>
      </c>
      <c r="CJ81" s="10">
        <v>0</v>
      </c>
      <c r="CK81" s="10">
        <v>986</v>
      </c>
      <c r="CL81" s="10">
        <v>1200</v>
      </c>
      <c r="CM81" s="10">
        <v>360</v>
      </c>
      <c r="CN81" s="10">
        <v>0</v>
      </c>
      <c r="CO81" s="10">
        <v>160</v>
      </c>
      <c r="CP81" s="10">
        <v>5732</v>
      </c>
      <c r="CQ81" s="10">
        <v>7452</v>
      </c>
      <c r="CR81" s="10">
        <v>23271</v>
      </c>
      <c r="CS81" s="10">
        <v>0</v>
      </c>
      <c r="CT81" s="1">
        <v>6373</v>
      </c>
      <c r="CU81">
        <v>372</v>
      </c>
      <c r="CV81">
        <v>350</v>
      </c>
      <c r="CW81" s="1">
        <v>6395</v>
      </c>
      <c r="CX81">
        <v>68</v>
      </c>
      <c r="CY81">
        <v>0</v>
      </c>
      <c r="CZ81">
        <v>68</v>
      </c>
      <c r="DA81">
        <v>0</v>
      </c>
      <c r="DB81">
        <v>576</v>
      </c>
      <c r="DC81">
        <v>107</v>
      </c>
      <c r="DD81">
        <v>120</v>
      </c>
      <c r="DE81">
        <v>563</v>
      </c>
      <c r="DF81">
        <v>1</v>
      </c>
      <c r="DG81">
        <v>0</v>
      </c>
      <c r="DH81">
        <v>0</v>
      </c>
      <c r="DI81">
        <v>1</v>
      </c>
      <c r="DJ81" t="s">
        <v>1047</v>
      </c>
      <c r="DK81">
        <v>0</v>
      </c>
      <c r="DL81">
        <v>77</v>
      </c>
      <c r="DM81">
        <v>0</v>
      </c>
      <c r="DN81">
        <v>77</v>
      </c>
      <c r="DO81" s="1">
        <v>7017</v>
      </c>
      <c r="DP81">
        <v>556</v>
      </c>
      <c r="DQ81">
        <v>538</v>
      </c>
      <c r="DR81" s="1">
        <v>7035</v>
      </c>
      <c r="DS81" t="s">
        <v>1048</v>
      </c>
      <c r="DU81" t="s">
        <v>280</v>
      </c>
      <c r="DV81" t="s">
        <v>273</v>
      </c>
      <c r="DW81" t="s">
        <v>280</v>
      </c>
      <c r="DX81" t="s">
        <v>280</v>
      </c>
      <c r="DY81" t="s">
        <v>280</v>
      </c>
      <c r="DZ81" t="s">
        <v>273</v>
      </c>
      <c r="EA81" t="s">
        <v>280</v>
      </c>
      <c r="EB81" t="s">
        <v>273</v>
      </c>
      <c r="EC81" t="s">
        <v>280</v>
      </c>
      <c r="ED81" t="s">
        <v>280</v>
      </c>
      <c r="EE81" t="s">
        <v>280</v>
      </c>
      <c r="EF81" t="s">
        <v>280</v>
      </c>
      <c r="EG81">
        <v>147</v>
      </c>
      <c r="EH81" s="1">
        <v>1292</v>
      </c>
      <c r="EI81" t="s">
        <v>281</v>
      </c>
      <c r="EJ81">
        <v>350</v>
      </c>
      <c r="EK81" t="s">
        <v>285</v>
      </c>
      <c r="EL81">
        <v>20</v>
      </c>
      <c r="EM81" t="s">
        <v>285</v>
      </c>
      <c r="EN81">
        <v>240</v>
      </c>
      <c r="EO81">
        <v>45</v>
      </c>
      <c r="EP81">
        <v>17</v>
      </c>
      <c r="EQ81">
        <v>302</v>
      </c>
      <c r="ER81">
        <v>4</v>
      </c>
      <c r="ES81">
        <v>0</v>
      </c>
      <c r="ET81">
        <v>4</v>
      </c>
      <c r="EU81">
        <v>11</v>
      </c>
      <c r="EV81">
        <v>0</v>
      </c>
      <c r="EW81">
        <v>11</v>
      </c>
      <c r="EX81">
        <v>3</v>
      </c>
      <c r="EY81">
        <v>0</v>
      </c>
      <c r="EZ81">
        <v>3</v>
      </c>
      <c r="FA81">
        <v>0</v>
      </c>
      <c r="FB81">
        <v>0</v>
      </c>
      <c r="FC81">
        <v>0</v>
      </c>
      <c r="FD81">
        <v>18</v>
      </c>
      <c r="FE81">
        <v>258</v>
      </c>
      <c r="FF81">
        <v>45</v>
      </c>
      <c r="FG81">
        <v>320</v>
      </c>
      <c r="FH81">
        <v>0</v>
      </c>
      <c r="FI81">
        <v>1</v>
      </c>
      <c r="FJ81" t="s">
        <v>280</v>
      </c>
      <c r="FK81" t="s">
        <v>362</v>
      </c>
      <c r="FV81" t="s">
        <v>280</v>
      </c>
      <c r="FW81" t="s">
        <v>280</v>
      </c>
      <c r="FX81" t="s">
        <v>273</v>
      </c>
      <c r="FY81" t="s">
        <v>280</v>
      </c>
      <c r="FZ81" t="s">
        <v>280</v>
      </c>
      <c r="GA81" t="s">
        <v>280</v>
      </c>
      <c r="GB81">
        <v>19</v>
      </c>
      <c r="GC81" s="12" t="s">
        <v>280</v>
      </c>
      <c r="GE81">
        <v>7</v>
      </c>
      <c r="GF81">
        <v>3</v>
      </c>
      <c r="GG81">
        <v>10</v>
      </c>
      <c r="GH81">
        <v>1</v>
      </c>
      <c r="GI81">
        <v>7</v>
      </c>
      <c r="GJ81">
        <v>1</v>
      </c>
      <c r="GK81">
        <v>19</v>
      </c>
      <c r="GL81">
        <v>8</v>
      </c>
      <c r="GM81">
        <v>11</v>
      </c>
      <c r="GN81">
        <v>0</v>
      </c>
      <c r="GO81">
        <v>19</v>
      </c>
      <c r="GP81">
        <v>219</v>
      </c>
      <c r="GQ81">
        <v>294</v>
      </c>
      <c r="GR81">
        <v>513</v>
      </c>
      <c r="GS81">
        <v>12</v>
      </c>
      <c r="GT81">
        <v>82</v>
      </c>
      <c r="GU81">
        <v>109</v>
      </c>
      <c r="GV81">
        <v>716</v>
      </c>
      <c r="GW81">
        <v>242</v>
      </c>
      <c r="GX81">
        <v>474</v>
      </c>
      <c r="GY81">
        <v>0</v>
      </c>
      <c r="GZ81">
        <v>716</v>
      </c>
      <c r="HA81">
        <v>0</v>
      </c>
      <c r="HB81">
        <v>0</v>
      </c>
      <c r="HC81">
        <v>0</v>
      </c>
      <c r="HD81">
        <v>0</v>
      </c>
      <c r="HE81">
        <v>0</v>
      </c>
      <c r="HF81">
        <v>0</v>
      </c>
      <c r="HG81">
        <v>1</v>
      </c>
      <c r="HI81" t="s">
        <v>273</v>
      </c>
      <c r="HJ81">
        <v>48</v>
      </c>
      <c r="HK81" t="s">
        <v>273</v>
      </c>
      <c r="HL81">
        <v>8</v>
      </c>
      <c r="HM81" t="s">
        <v>273</v>
      </c>
      <c r="HN81">
        <v>4</v>
      </c>
      <c r="HO81" t="s">
        <v>1049</v>
      </c>
      <c r="HP81" t="s">
        <v>273</v>
      </c>
      <c r="HQ81">
        <v>2</v>
      </c>
      <c r="HR81" t="s">
        <v>297</v>
      </c>
      <c r="HS81" t="s">
        <v>629</v>
      </c>
      <c r="HT81" t="s">
        <v>365</v>
      </c>
      <c r="HU81" t="s">
        <v>273</v>
      </c>
      <c r="HV81" t="s">
        <v>278</v>
      </c>
      <c r="HX81" t="s">
        <v>1050</v>
      </c>
      <c r="HY81" t="s">
        <v>543</v>
      </c>
      <c r="HZ81">
        <v>15</v>
      </c>
      <c r="IA81">
        <v>11</v>
      </c>
      <c r="IB81" t="s">
        <v>280</v>
      </c>
      <c r="IC81" t="s">
        <v>280</v>
      </c>
      <c r="ID81" t="s">
        <v>280</v>
      </c>
      <c r="IE81" t="s">
        <v>280</v>
      </c>
      <c r="IF81" t="s">
        <v>280</v>
      </c>
      <c r="IG81" t="s">
        <v>280</v>
      </c>
      <c r="IH81" t="s">
        <v>280</v>
      </c>
      <c r="II81" t="s">
        <v>273</v>
      </c>
      <c r="IJ81" t="s">
        <v>280</v>
      </c>
      <c r="IK81" t="s">
        <v>280</v>
      </c>
      <c r="IL81" t="s">
        <v>280</v>
      </c>
      <c r="IM81" t="s">
        <v>280</v>
      </c>
      <c r="IN81" t="s">
        <v>280</v>
      </c>
      <c r="IO81" t="s">
        <v>280</v>
      </c>
      <c r="IP81" t="s">
        <v>280</v>
      </c>
      <c r="IQ81" t="s">
        <v>280</v>
      </c>
      <c r="IR81" t="s">
        <v>280</v>
      </c>
      <c r="IS81" t="s">
        <v>280</v>
      </c>
      <c r="IU81" t="s">
        <v>280</v>
      </c>
      <c r="IW81">
        <v>3</v>
      </c>
      <c r="IX81">
        <v>16</v>
      </c>
      <c r="IY81">
        <v>0.4</v>
      </c>
      <c r="IZ81">
        <v>0</v>
      </c>
      <c r="JA81">
        <v>0</v>
      </c>
      <c r="JB81">
        <v>0</v>
      </c>
      <c r="JC81">
        <v>0</v>
      </c>
      <c r="JD81">
        <v>0</v>
      </c>
      <c r="JE81">
        <v>0</v>
      </c>
      <c r="JF81">
        <v>0.4</v>
      </c>
      <c r="JG81" t="s">
        <v>304</v>
      </c>
      <c r="JH81" s="14">
        <v>18</v>
      </c>
      <c r="JI81">
        <v>25</v>
      </c>
      <c r="JJ81">
        <v>3.5</v>
      </c>
      <c r="JK81" t="s">
        <v>1051</v>
      </c>
      <c r="JL81" t="s">
        <v>304</v>
      </c>
      <c r="JM81" s="2">
        <v>46088</v>
      </c>
    </row>
    <row r="82" spans="1:273" x14ac:dyDescent="0.25">
      <c r="A82" t="s">
        <v>1052</v>
      </c>
      <c r="B82" t="s">
        <v>1053</v>
      </c>
      <c r="C82" t="s">
        <v>1054</v>
      </c>
      <c r="D82" t="s">
        <v>1055</v>
      </c>
      <c r="E82">
        <v>68354</v>
      </c>
      <c r="F82" t="s">
        <v>1024</v>
      </c>
      <c r="G82" t="s">
        <v>1056</v>
      </c>
      <c r="H82" t="s">
        <v>400</v>
      </c>
      <c r="I82">
        <v>578</v>
      </c>
      <c r="J82">
        <v>578</v>
      </c>
      <c r="K82">
        <v>0</v>
      </c>
      <c r="L82">
        <v>0</v>
      </c>
      <c r="M82">
        <v>1969</v>
      </c>
      <c r="O82" t="s">
        <v>280</v>
      </c>
      <c r="Q82" t="s">
        <v>274</v>
      </c>
      <c r="R82" t="s">
        <v>275</v>
      </c>
      <c r="S82" t="s">
        <v>276</v>
      </c>
      <c r="T82" t="s">
        <v>273</v>
      </c>
      <c r="U82" t="s">
        <v>277</v>
      </c>
      <c r="W82">
        <v>1</v>
      </c>
      <c r="X82" t="s">
        <v>273</v>
      </c>
      <c r="Y82" t="s">
        <v>280</v>
      </c>
      <c r="AA82" t="s">
        <v>280</v>
      </c>
      <c r="AC82" t="s">
        <v>273</v>
      </c>
      <c r="AE82" t="s">
        <v>273</v>
      </c>
      <c r="AG82" s="1">
        <v>1700</v>
      </c>
      <c r="AH82" s="1">
        <v>1768</v>
      </c>
      <c r="AI82">
        <v>52</v>
      </c>
      <c r="AJ82" s="1">
        <v>1768</v>
      </c>
      <c r="AK82" s="2">
        <v>45566</v>
      </c>
      <c r="AL82" s="2">
        <v>45930</v>
      </c>
      <c r="AM82" s="10">
        <v>98865</v>
      </c>
      <c r="AO82" s="10"/>
      <c r="AQ82" s="10"/>
      <c r="AS82" s="10"/>
      <c r="AT82" s="10">
        <v>98865</v>
      </c>
      <c r="AU82" s="10">
        <v>653</v>
      </c>
      <c r="AV82" s="10">
        <v>0</v>
      </c>
      <c r="AW82" s="10">
        <v>0</v>
      </c>
      <c r="AX82" s="10">
        <v>0</v>
      </c>
      <c r="AY82" s="10">
        <v>0</v>
      </c>
      <c r="AZ82" s="10">
        <v>653</v>
      </c>
      <c r="BB82" s="10">
        <v>0</v>
      </c>
      <c r="BC82" s="10">
        <v>0</v>
      </c>
      <c r="BD82" s="10">
        <v>0</v>
      </c>
      <c r="BE82" s="10">
        <v>0</v>
      </c>
      <c r="BF82" t="s">
        <v>1057</v>
      </c>
      <c r="BG82" s="10">
        <v>1000</v>
      </c>
      <c r="BH82" s="10">
        <v>1000</v>
      </c>
      <c r="BI82" s="10">
        <v>100518</v>
      </c>
      <c r="BJ82" s="10">
        <v>0</v>
      </c>
      <c r="BK82" s="10">
        <v>0</v>
      </c>
      <c r="BL82" s="10">
        <v>0</v>
      </c>
      <c r="BM82" s="10">
        <v>0</v>
      </c>
      <c r="BN82" s="10">
        <v>0</v>
      </c>
      <c r="BO82" t="s">
        <v>273</v>
      </c>
      <c r="BP82" t="s">
        <v>1058</v>
      </c>
      <c r="BQ82" s="10">
        <v>15</v>
      </c>
      <c r="BR82" s="10">
        <v>15</v>
      </c>
      <c r="BS82">
        <v>10</v>
      </c>
      <c r="BT82" s="10">
        <v>45305</v>
      </c>
      <c r="BU82" s="10">
        <v>29219</v>
      </c>
      <c r="BV82" s="10">
        <v>74524</v>
      </c>
      <c r="BW82" t="s">
        <v>273</v>
      </c>
      <c r="BX82" t="s">
        <v>273</v>
      </c>
      <c r="BY82" t="s">
        <v>273</v>
      </c>
      <c r="BZ82" t="s">
        <v>273</v>
      </c>
      <c r="CA82" t="s">
        <v>273</v>
      </c>
      <c r="CB82" t="s">
        <v>273</v>
      </c>
      <c r="CC82" t="s">
        <v>273</v>
      </c>
      <c r="CD82" t="s">
        <v>273</v>
      </c>
      <c r="CE82" t="s">
        <v>273</v>
      </c>
      <c r="CF82" t="s">
        <v>273</v>
      </c>
      <c r="CH82" s="10">
        <v>9133</v>
      </c>
      <c r="CI82" s="10">
        <v>500</v>
      </c>
      <c r="CJ82" s="10">
        <v>220</v>
      </c>
      <c r="CK82" s="10">
        <v>9853</v>
      </c>
      <c r="CL82" s="10">
        <v>3144</v>
      </c>
      <c r="CM82" s="10">
        <v>1718</v>
      </c>
      <c r="CN82" s="10">
        <v>3406</v>
      </c>
      <c r="CO82" s="10">
        <v>0</v>
      </c>
      <c r="CP82" s="10">
        <v>4806</v>
      </c>
      <c r="CQ82" s="10">
        <v>13074</v>
      </c>
      <c r="CR82" s="10">
        <v>97451</v>
      </c>
      <c r="CS82" s="10">
        <v>0</v>
      </c>
      <c r="CT82" s="1">
        <v>10150</v>
      </c>
      <c r="CU82">
        <v>408</v>
      </c>
      <c r="CV82">
        <v>256</v>
      </c>
      <c r="CW82" s="1">
        <v>10302</v>
      </c>
      <c r="CX82">
        <v>118</v>
      </c>
      <c r="CY82">
        <v>0</v>
      </c>
      <c r="CZ82">
        <v>0</v>
      </c>
      <c r="DA82">
        <v>118</v>
      </c>
      <c r="DB82">
        <v>602</v>
      </c>
      <c r="DC82">
        <v>28</v>
      </c>
      <c r="DD82">
        <v>34</v>
      </c>
      <c r="DE82">
        <v>596</v>
      </c>
      <c r="DF82">
        <v>31</v>
      </c>
      <c r="DG82">
        <v>1</v>
      </c>
      <c r="DH82">
        <v>11</v>
      </c>
      <c r="DI82">
        <v>21</v>
      </c>
      <c r="DJ82" t="s">
        <v>1059</v>
      </c>
      <c r="DK82">
        <v>205</v>
      </c>
      <c r="DL82">
        <v>10</v>
      </c>
      <c r="DM82">
        <v>0</v>
      </c>
      <c r="DN82">
        <v>215</v>
      </c>
      <c r="DO82" s="1">
        <v>11075</v>
      </c>
      <c r="DP82">
        <v>446</v>
      </c>
      <c r="DQ82">
        <v>290</v>
      </c>
      <c r="DR82" s="1">
        <v>11231</v>
      </c>
      <c r="DS82" t="s">
        <v>1060</v>
      </c>
      <c r="DT82">
        <v>49</v>
      </c>
      <c r="DU82" t="s">
        <v>280</v>
      </c>
      <c r="DV82" t="s">
        <v>273</v>
      </c>
      <c r="DW82" t="s">
        <v>280</v>
      </c>
      <c r="DX82" t="s">
        <v>280</v>
      </c>
      <c r="DY82" t="s">
        <v>280</v>
      </c>
      <c r="DZ82" t="s">
        <v>273</v>
      </c>
      <c r="EA82" t="s">
        <v>273</v>
      </c>
      <c r="EB82" t="s">
        <v>273</v>
      </c>
      <c r="EC82" t="s">
        <v>280</v>
      </c>
      <c r="ED82" t="s">
        <v>280</v>
      </c>
      <c r="EE82" t="s">
        <v>280</v>
      </c>
      <c r="EF82" t="s">
        <v>280</v>
      </c>
      <c r="EG82">
        <v>296</v>
      </c>
      <c r="EH82" s="1">
        <v>3654</v>
      </c>
      <c r="EI82" t="s">
        <v>281</v>
      </c>
      <c r="EJ82">
        <v>368</v>
      </c>
      <c r="EK82" t="s">
        <v>281</v>
      </c>
      <c r="EL82" s="1">
        <v>1351</v>
      </c>
      <c r="EM82" t="s">
        <v>281</v>
      </c>
      <c r="EN82" s="1">
        <v>2513</v>
      </c>
      <c r="EO82" s="1">
        <v>1010</v>
      </c>
      <c r="EP82" s="1">
        <v>1059</v>
      </c>
      <c r="EQ82" s="1">
        <v>4582</v>
      </c>
      <c r="ER82">
        <v>178</v>
      </c>
      <c r="ES82">
        <v>13</v>
      </c>
      <c r="ET82">
        <v>191</v>
      </c>
      <c r="EU82">
        <v>76</v>
      </c>
      <c r="EV82">
        <v>1</v>
      </c>
      <c r="EW82">
        <v>77</v>
      </c>
      <c r="EX82">
        <v>308</v>
      </c>
      <c r="EY82">
        <v>15</v>
      </c>
      <c r="EZ82">
        <v>323</v>
      </c>
      <c r="FA82">
        <v>0</v>
      </c>
      <c r="FB82">
        <v>0</v>
      </c>
      <c r="FC82">
        <v>0</v>
      </c>
      <c r="FD82">
        <v>591</v>
      </c>
      <c r="FE82" s="1">
        <v>3075</v>
      </c>
      <c r="FF82" s="1">
        <v>1039</v>
      </c>
      <c r="FG82" s="1">
        <v>5173</v>
      </c>
      <c r="FH82">
        <v>76</v>
      </c>
      <c r="FI82">
        <v>55</v>
      </c>
      <c r="FJ82" t="s">
        <v>273</v>
      </c>
      <c r="FK82" t="s">
        <v>362</v>
      </c>
      <c r="FV82" t="s">
        <v>280</v>
      </c>
      <c r="FW82" t="s">
        <v>273</v>
      </c>
      <c r="FX82" t="s">
        <v>273</v>
      </c>
      <c r="FY82" t="s">
        <v>280</v>
      </c>
      <c r="FZ82" t="s">
        <v>280</v>
      </c>
      <c r="GA82" t="s">
        <v>280</v>
      </c>
      <c r="GB82">
        <v>16</v>
      </c>
      <c r="GC82" s="12" t="s">
        <v>280</v>
      </c>
      <c r="GE82">
        <v>22</v>
      </c>
      <c r="GF82">
        <v>22</v>
      </c>
      <c r="GG82">
        <v>44</v>
      </c>
      <c r="GH82">
        <v>15</v>
      </c>
      <c r="GI82">
        <v>17</v>
      </c>
      <c r="GJ82">
        <v>5</v>
      </c>
      <c r="GK82">
        <v>81</v>
      </c>
      <c r="GL82">
        <v>80</v>
      </c>
      <c r="GM82">
        <v>1</v>
      </c>
      <c r="GN82">
        <v>0</v>
      </c>
      <c r="GO82">
        <v>81</v>
      </c>
      <c r="GP82">
        <v>171</v>
      </c>
      <c r="GQ82">
        <v>140</v>
      </c>
      <c r="GR82">
        <v>311</v>
      </c>
      <c r="GS82">
        <v>75</v>
      </c>
      <c r="GT82">
        <v>90</v>
      </c>
      <c r="GU82">
        <v>90</v>
      </c>
      <c r="GV82">
        <v>566</v>
      </c>
      <c r="GW82">
        <v>336</v>
      </c>
      <c r="GX82">
        <v>230</v>
      </c>
      <c r="GY82">
        <v>0</v>
      </c>
      <c r="GZ82">
        <v>566</v>
      </c>
      <c r="HA82">
        <v>0</v>
      </c>
      <c r="HB82">
        <v>0</v>
      </c>
      <c r="HC82">
        <v>60</v>
      </c>
      <c r="HD82">
        <v>0</v>
      </c>
      <c r="HE82">
        <v>324</v>
      </c>
      <c r="HG82">
        <v>12</v>
      </c>
      <c r="HH82">
        <v>0</v>
      </c>
      <c r="HI82" t="s">
        <v>273</v>
      </c>
      <c r="HJ82">
        <v>18</v>
      </c>
      <c r="HK82" t="s">
        <v>273</v>
      </c>
      <c r="HL82">
        <v>4</v>
      </c>
      <c r="HM82" t="s">
        <v>280</v>
      </c>
      <c r="HO82" t="s">
        <v>944</v>
      </c>
      <c r="HP82" t="s">
        <v>273</v>
      </c>
      <c r="HQ82">
        <v>4</v>
      </c>
      <c r="HR82" t="s">
        <v>512</v>
      </c>
      <c r="HS82" t="s">
        <v>534</v>
      </c>
      <c r="HT82" t="s">
        <v>299</v>
      </c>
      <c r="HU82" t="s">
        <v>273</v>
      </c>
      <c r="HV82" t="s">
        <v>278</v>
      </c>
      <c r="HX82" t="s">
        <v>286</v>
      </c>
      <c r="HY82" t="s">
        <v>849</v>
      </c>
      <c r="HZ82">
        <v>93</v>
      </c>
      <c r="IA82">
        <v>320</v>
      </c>
      <c r="IB82" t="s">
        <v>273</v>
      </c>
      <c r="IC82" t="s">
        <v>280</v>
      </c>
      <c r="ID82" t="s">
        <v>280</v>
      </c>
      <c r="IE82" t="s">
        <v>280</v>
      </c>
      <c r="IF82" t="s">
        <v>280</v>
      </c>
      <c r="IG82" t="s">
        <v>280</v>
      </c>
      <c r="IH82" t="s">
        <v>273</v>
      </c>
      <c r="II82" t="s">
        <v>273</v>
      </c>
      <c r="IJ82" t="s">
        <v>280</v>
      </c>
      <c r="IK82" t="s">
        <v>280</v>
      </c>
      <c r="IL82" t="s">
        <v>280</v>
      </c>
      <c r="IM82" t="s">
        <v>280</v>
      </c>
      <c r="IN82" t="s">
        <v>280</v>
      </c>
      <c r="IO82" t="s">
        <v>280</v>
      </c>
      <c r="IP82" t="s">
        <v>280</v>
      </c>
      <c r="IQ82" t="s">
        <v>280</v>
      </c>
      <c r="IR82" t="s">
        <v>280</v>
      </c>
      <c r="IS82" t="s">
        <v>280</v>
      </c>
      <c r="IT82" t="s">
        <v>1061</v>
      </c>
      <c r="IU82" t="s">
        <v>280</v>
      </c>
      <c r="IW82">
        <v>4</v>
      </c>
      <c r="IX82">
        <v>40</v>
      </c>
      <c r="IY82">
        <v>1</v>
      </c>
      <c r="IZ82">
        <v>0</v>
      </c>
      <c r="JA82">
        <v>0</v>
      </c>
      <c r="JB82">
        <v>0</v>
      </c>
      <c r="JC82">
        <v>0</v>
      </c>
      <c r="JD82">
        <v>0</v>
      </c>
      <c r="JE82">
        <v>0</v>
      </c>
      <c r="JF82">
        <v>1</v>
      </c>
      <c r="JG82" t="s">
        <v>304</v>
      </c>
      <c r="JH82" s="14">
        <v>21.5</v>
      </c>
      <c r="JI82">
        <v>8</v>
      </c>
      <c r="JJ82">
        <v>1</v>
      </c>
      <c r="JK82" t="s">
        <v>1062</v>
      </c>
      <c r="JL82" t="s">
        <v>304</v>
      </c>
      <c r="JM82" s="2">
        <v>46087</v>
      </c>
    </row>
    <row r="83" spans="1:273" x14ac:dyDescent="0.25">
      <c r="A83" t="s">
        <v>1063</v>
      </c>
      <c r="B83" t="s">
        <v>1064</v>
      </c>
      <c r="C83" t="s">
        <v>1064</v>
      </c>
      <c r="D83" t="s">
        <v>1065</v>
      </c>
      <c r="E83">
        <v>68355</v>
      </c>
      <c r="F83" t="s">
        <v>1066</v>
      </c>
      <c r="G83" t="s">
        <v>1067</v>
      </c>
      <c r="H83" t="s">
        <v>400</v>
      </c>
      <c r="I83">
        <v>4044</v>
      </c>
      <c r="J83">
        <v>4044</v>
      </c>
      <c r="K83">
        <v>0</v>
      </c>
      <c r="L83">
        <v>0</v>
      </c>
      <c r="M83">
        <v>2006</v>
      </c>
      <c r="N83">
        <v>2006</v>
      </c>
      <c r="O83" t="s">
        <v>280</v>
      </c>
      <c r="Q83" t="s">
        <v>274</v>
      </c>
      <c r="R83" t="s">
        <v>275</v>
      </c>
      <c r="S83" t="s">
        <v>276</v>
      </c>
      <c r="T83" t="s">
        <v>273</v>
      </c>
      <c r="U83" t="s">
        <v>277</v>
      </c>
      <c r="W83">
        <v>1</v>
      </c>
      <c r="X83" t="s">
        <v>273</v>
      </c>
      <c r="Y83" t="s">
        <v>273</v>
      </c>
      <c r="Z83">
        <v>568</v>
      </c>
      <c r="AA83" t="s">
        <v>280</v>
      </c>
      <c r="AB83" t="s">
        <v>273</v>
      </c>
      <c r="AC83" t="s">
        <v>273</v>
      </c>
      <c r="AE83" t="s">
        <v>273</v>
      </c>
      <c r="AF83" t="s">
        <v>1068</v>
      </c>
      <c r="AG83" s="1">
        <v>15000</v>
      </c>
      <c r="AH83" s="1">
        <v>2400</v>
      </c>
      <c r="AI83">
        <v>52</v>
      </c>
      <c r="AJ83">
        <v>2400</v>
      </c>
      <c r="AK83" s="2">
        <v>45566</v>
      </c>
      <c r="AL83" s="2">
        <v>45930</v>
      </c>
      <c r="AM83" s="10">
        <v>420146</v>
      </c>
      <c r="AO83" s="10"/>
      <c r="AQ83" s="10"/>
      <c r="AS83" s="10"/>
      <c r="AT83" s="10">
        <v>420146</v>
      </c>
      <c r="AU83" s="10">
        <v>1573</v>
      </c>
      <c r="AV83" s="10">
        <v>0</v>
      </c>
      <c r="AW83" s="10">
        <v>600</v>
      </c>
      <c r="AX83" s="10">
        <v>4292</v>
      </c>
      <c r="AY83" s="10">
        <v>0</v>
      </c>
      <c r="AZ83" s="10">
        <v>6465</v>
      </c>
      <c r="BB83" s="10">
        <v>0</v>
      </c>
      <c r="BC83" s="10">
        <v>0</v>
      </c>
      <c r="BD83" s="10">
        <v>280</v>
      </c>
      <c r="BE83" s="10">
        <v>0</v>
      </c>
      <c r="BF83" t="s">
        <v>2814</v>
      </c>
      <c r="BG83" s="10">
        <v>17447</v>
      </c>
      <c r="BH83" s="10">
        <v>17727</v>
      </c>
      <c r="BI83" s="10">
        <v>444338</v>
      </c>
      <c r="BJ83" s="10">
        <v>0</v>
      </c>
      <c r="BK83" s="10">
        <v>0</v>
      </c>
      <c r="BL83" s="10">
        <v>0</v>
      </c>
      <c r="BM83" s="10">
        <v>0</v>
      </c>
      <c r="BN83" s="10">
        <v>0</v>
      </c>
      <c r="BO83" t="s">
        <v>273</v>
      </c>
      <c r="BP83" t="s">
        <v>1069</v>
      </c>
      <c r="BQ83" s="10">
        <v>20</v>
      </c>
      <c r="BR83" s="10">
        <v>25</v>
      </c>
      <c r="BS83">
        <v>110</v>
      </c>
      <c r="BT83" s="10">
        <v>192004</v>
      </c>
      <c r="BU83" s="10">
        <v>94712</v>
      </c>
      <c r="BV83" s="10">
        <v>286716</v>
      </c>
      <c r="BW83" t="s">
        <v>273</v>
      </c>
      <c r="BX83" t="s">
        <v>273</v>
      </c>
      <c r="BY83" t="s">
        <v>273</v>
      </c>
      <c r="BZ83" t="s">
        <v>273</v>
      </c>
      <c r="CA83" t="s">
        <v>273</v>
      </c>
      <c r="CB83" t="s">
        <v>273</v>
      </c>
      <c r="CC83" t="s">
        <v>273</v>
      </c>
      <c r="CD83" t="s">
        <v>273</v>
      </c>
      <c r="CE83" t="s">
        <v>273</v>
      </c>
      <c r="CF83" t="s">
        <v>273</v>
      </c>
      <c r="CH83" s="10">
        <v>27866</v>
      </c>
      <c r="CI83" s="10">
        <v>990</v>
      </c>
      <c r="CJ83" s="10">
        <v>1000</v>
      </c>
      <c r="CK83" s="10">
        <v>29856</v>
      </c>
      <c r="CL83" s="10">
        <v>1529</v>
      </c>
      <c r="CM83" s="10">
        <v>4931</v>
      </c>
      <c r="CN83" s="10">
        <v>600</v>
      </c>
      <c r="CO83" s="10">
        <v>250</v>
      </c>
      <c r="CP83" s="10">
        <v>60901</v>
      </c>
      <c r="CQ83" s="10">
        <v>68211</v>
      </c>
      <c r="CR83" s="10">
        <v>384783</v>
      </c>
      <c r="CS83" s="10">
        <v>0</v>
      </c>
      <c r="CT83" s="1">
        <v>51611</v>
      </c>
      <c r="CU83" s="1">
        <v>2030</v>
      </c>
      <c r="CV83" s="1">
        <v>2009</v>
      </c>
      <c r="CW83" s="1">
        <v>51632</v>
      </c>
      <c r="CX83" s="1">
        <v>1441</v>
      </c>
      <c r="CY83">
        <v>0</v>
      </c>
      <c r="CZ83">
        <v>7</v>
      </c>
      <c r="DA83" s="1">
        <v>1434</v>
      </c>
      <c r="DB83" s="1">
        <v>11936</v>
      </c>
      <c r="DC83">
        <v>230</v>
      </c>
      <c r="DD83">
        <v>235</v>
      </c>
      <c r="DE83" s="1">
        <v>11931</v>
      </c>
      <c r="DF83">
        <v>286</v>
      </c>
      <c r="DG83">
        <v>0</v>
      </c>
      <c r="DH83">
        <v>10</v>
      </c>
      <c r="DI83">
        <v>276</v>
      </c>
      <c r="DJ83" t="s">
        <v>1070</v>
      </c>
      <c r="DK83">
        <v>743</v>
      </c>
      <c r="DL83">
        <v>406</v>
      </c>
      <c r="DM83">
        <v>43</v>
      </c>
      <c r="DN83" s="1">
        <v>1106</v>
      </c>
      <c r="DO83" s="1">
        <v>65731</v>
      </c>
      <c r="DP83" s="1">
        <v>2666</v>
      </c>
      <c r="DQ83" s="1">
        <v>2294</v>
      </c>
      <c r="DR83" s="1">
        <v>66103</v>
      </c>
      <c r="DS83" t="s">
        <v>1071</v>
      </c>
      <c r="DT83">
        <v>382</v>
      </c>
      <c r="DU83" t="s">
        <v>280</v>
      </c>
      <c r="DV83" t="s">
        <v>273</v>
      </c>
      <c r="DW83" t="s">
        <v>280</v>
      </c>
      <c r="DX83" t="s">
        <v>280</v>
      </c>
      <c r="DY83" t="s">
        <v>280</v>
      </c>
      <c r="DZ83" t="s">
        <v>273</v>
      </c>
      <c r="EA83" t="s">
        <v>280</v>
      </c>
      <c r="EB83" t="s">
        <v>273</v>
      </c>
      <c r="EC83" t="s">
        <v>280</v>
      </c>
      <c r="ED83" t="s">
        <v>280</v>
      </c>
      <c r="EE83" t="s">
        <v>280</v>
      </c>
      <c r="EF83" t="s">
        <v>280</v>
      </c>
      <c r="EG83" s="1">
        <v>3739</v>
      </c>
      <c r="EH83" s="1">
        <v>24143</v>
      </c>
      <c r="EI83" t="s">
        <v>281</v>
      </c>
      <c r="EJ83" s="1">
        <v>19045</v>
      </c>
      <c r="EK83" t="s">
        <v>285</v>
      </c>
      <c r="EL83" s="1">
        <v>2090</v>
      </c>
      <c r="EM83" t="s">
        <v>281</v>
      </c>
      <c r="EN83" s="1">
        <v>29855</v>
      </c>
      <c r="EO83" s="1">
        <v>9987</v>
      </c>
      <c r="EP83" s="1">
        <v>2525</v>
      </c>
      <c r="EQ83" s="1">
        <v>42367</v>
      </c>
      <c r="ER83" s="1">
        <v>2005</v>
      </c>
      <c r="ES83">
        <v>214</v>
      </c>
      <c r="ET83" s="1">
        <v>2219</v>
      </c>
      <c r="EU83">
        <v>379</v>
      </c>
      <c r="EV83">
        <v>6</v>
      </c>
      <c r="EW83">
        <v>385</v>
      </c>
      <c r="EX83" s="1">
        <v>3113</v>
      </c>
      <c r="EY83">
        <v>435</v>
      </c>
      <c r="EZ83" s="1">
        <v>3548</v>
      </c>
      <c r="FA83">
        <v>0</v>
      </c>
      <c r="FB83">
        <v>0</v>
      </c>
      <c r="FC83">
        <v>0</v>
      </c>
      <c r="FD83" s="1">
        <v>6152</v>
      </c>
      <c r="FE83" s="1">
        <v>35352</v>
      </c>
      <c r="FF83" s="1">
        <v>10642</v>
      </c>
      <c r="FG83" s="1">
        <v>48519</v>
      </c>
      <c r="FH83">
        <v>287</v>
      </c>
      <c r="FI83">
        <v>369</v>
      </c>
      <c r="FJ83" t="s">
        <v>280</v>
      </c>
      <c r="FK83" t="s">
        <v>362</v>
      </c>
      <c r="FV83" t="s">
        <v>280</v>
      </c>
      <c r="FW83" t="s">
        <v>280</v>
      </c>
      <c r="FX83" t="s">
        <v>273</v>
      </c>
      <c r="FY83" t="s">
        <v>273</v>
      </c>
      <c r="FZ83" t="s">
        <v>280</v>
      </c>
      <c r="GA83" t="s">
        <v>280</v>
      </c>
      <c r="GB83">
        <v>10</v>
      </c>
      <c r="GC83" s="12"/>
      <c r="GE83">
        <v>52</v>
      </c>
      <c r="GF83">
        <v>85</v>
      </c>
      <c r="GG83">
        <v>137</v>
      </c>
      <c r="GH83">
        <v>12</v>
      </c>
      <c r="GI83">
        <v>72</v>
      </c>
      <c r="GJ83">
        <v>14</v>
      </c>
      <c r="GK83">
        <v>235</v>
      </c>
      <c r="GL83">
        <v>231</v>
      </c>
      <c r="GM83">
        <v>4</v>
      </c>
      <c r="GN83">
        <v>0</v>
      </c>
      <c r="GO83">
        <v>235</v>
      </c>
      <c r="GP83">
        <v>813</v>
      </c>
      <c r="GQ83" s="1">
        <v>1621</v>
      </c>
      <c r="GR83" s="1">
        <v>2434</v>
      </c>
      <c r="GS83">
        <v>7</v>
      </c>
      <c r="GT83">
        <v>668</v>
      </c>
      <c r="GU83">
        <v>390</v>
      </c>
      <c r="GV83" s="1">
        <v>3499</v>
      </c>
      <c r="GW83" s="1">
        <v>3383</v>
      </c>
      <c r="GX83">
        <v>116</v>
      </c>
      <c r="GY83">
        <v>0</v>
      </c>
      <c r="GZ83" s="1">
        <v>3499</v>
      </c>
      <c r="HA83">
        <v>0</v>
      </c>
      <c r="HB83">
        <v>0</v>
      </c>
      <c r="HC83">
        <v>182</v>
      </c>
      <c r="HD83">
        <v>519</v>
      </c>
      <c r="HE83">
        <v>7</v>
      </c>
      <c r="HG83">
        <v>48</v>
      </c>
      <c r="HI83" t="s">
        <v>273</v>
      </c>
      <c r="HJ83">
        <v>84</v>
      </c>
      <c r="HK83" t="s">
        <v>280</v>
      </c>
      <c r="HM83" t="s">
        <v>280</v>
      </c>
      <c r="HO83" t="s">
        <v>379</v>
      </c>
      <c r="HP83" t="s">
        <v>273</v>
      </c>
      <c r="HQ83">
        <v>11</v>
      </c>
      <c r="HR83" t="s">
        <v>1072</v>
      </c>
      <c r="HS83" t="s">
        <v>1073</v>
      </c>
      <c r="HT83" t="s">
        <v>299</v>
      </c>
      <c r="HU83" t="s">
        <v>273</v>
      </c>
      <c r="HV83" s="1">
        <v>3468</v>
      </c>
      <c r="HW83" t="s">
        <v>281</v>
      </c>
      <c r="HX83" t="s">
        <v>286</v>
      </c>
      <c r="HY83" t="s">
        <v>1072</v>
      </c>
      <c r="HZ83">
        <v>94</v>
      </c>
      <c r="IA83">
        <v>16</v>
      </c>
      <c r="IB83" t="s">
        <v>273</v>
      </c>
      <c r="IC83" t="s">
        <v>280</v>
      </c>
      <c r="ID83" t="s">
        <v>280</v>
      </c>
      <c r="IE83" t="s">
        <v>280</v>
      </c>
      <c r="IF83" t="s">
        <v>280</v>
      </c>
      <c r="IG83" t="s">
        <v>280</v>
      </c>
      <c r="IH83" t="s">
        <v>280</v>
      </c>
      <c r="II83" t="s">
        <v>273</v>
      </c>
      <c r="IJ83" t="s">
        <v>273</v>
      </c>
      <c r="IK83" t="s">
        <v>273</v>
      </c>
      <c r="IL83" t="s">
        <v>280</v>
      </c>
      <c r="IM83" t="s">
        <v>273</v>
      </c>
      <c r="IN83" t="s">
        <v>273</v>
      </c>
      <c r="IO83" t="s">
        <v>273</v>
      </c>
      <c r="IP83" t="s">
        <v>280</v>
      </c>
      <c r="IQ83" t="s">
        <v>280</v>
      </c>
      <c r="IR83" t="s">
        <v>280</v>
      </c>
      <c r="IS83" t="s">
        <v>280</v>
      </c>
      <c r="IU83" t="s">
        <v>280</v>
      </c>
      <c r="IW83">
        <v>5</v>
      </c>
      <c r="IX83">
        <v>175</v>
      </c>
      <c r="IY83">
        <v>4.38</v>
      </c>
      <c r="IZ83">
        <v>0</v>
      </c>
      <c r="JA83">
        <v>0</v>
      </c>
      <c r="JB83">
        <v>0</v>
      </c>
      <c r="JC83">
        <v>2</v>
      </c>
      <c r="JD83">
        <v>12</v>
      </c>
      <c r="JE83">
        <v>0.3</v>
      </c>
      <c r="JF83">
        <v>4.68</v>
      </c>
      <c r="JG83" t="s">
        <v>367</v>
      </c>
      <c r="JH83" s="14">
        <v>32.729999999999997</v>
      </c>
      <c r="JI83">
        <v>14</v>
      </c>
      <c r="JJ83">
        <v>15</v>
      </c>
      <c r="JK83" t="s">
        <v>1074</v>
      </c>
      <c r="JL83" t="s">
        <v>304</v>
      </c>
      <c r="JM83" s="2">
        <v>46084</v>
      </c>
    </row>
    <row r="84" spans="1:273" x14ac:dyDescent="0.25">
      <c r="A84" s="7" t="s">
        <v>1075</v>
      </c>
      <c r="B84" s="7" t="s">
        <v>1076</v>
      </c>
      <c r="C84" s="7" t="s">
        <v>1077</v>
      </c>
      <c r="D84" s="7" t="s">
        <v>1078</v>
      </c>
      <c r="E84" s="7">
        <v>69029</v>
      </c>
      <c r="F84" s="7" t="s">
        <v>842</v>
      </c>
      <c r="G84" s="7" t="s">
        <v>1079</v>
      </c>
      <c r="H84" s="7" t="s">
        <v>272</v>
      </c>
      <c r="I84" s="7">
        <v>181</v>
      </c>
      <c r="J84" s="7">
        <v>181</v>
      </c>
      <c r="K84" s="7">
        <v>0</v>
      </c>
      <c r="L84" s="7">
        <v>0</v>
      </c>
      <c r="M84" s="7"/>
      <c r="N84" s="7"/>
      <c r="O84" s="7"/>
      <c r="P84" s="7"/>
      <c r="Q84" s="7" t="s">
        <v>274</v>
      </c>
      <c r="R84" s="7" t="s">
        <v>275</v>
      </c>
      <c r="S84" s="7" t="s">
        <v>276</v>
      </c>
      <c r="T84" s="7" t="s">
        <v>273</v>
      </c>
      <c r="U84" s="7" t="s">
        <v>277</v>
      </c>
      <c r="V84" s="7" t="s">
        <v>280</v>
      </c>
      <c r="W84" s="7">
        <v>1</v>
      </c>
      <c r="X84" s="7"/>
      <c r="Y84" s="7"/>
      <c r="Z84" s="7"/>
      <c r="AA84" s="7"/>
      <c r="AB84" s="7"/>
      <c r="AC84" s="7"/>
      <c r="AD84" s="7"/>
      <c r="AE84" s="7"/>
      <c r="AF84" s="7"/>
      <c r="AG84" s="7">
        <v>2040</v>
      </c>
      <c r="AH84" s="9"/>
      <c r="AI84" s="7"/>
      <c r="AJ84" s="7"/>
      <c r="AK84" s="8">
        <v>45658</v>
      </c>
      <c r="AL84" s="8">
        <v>46022</v>
      </c>
      <c r="AM84" s="11"/>
      <c r="AN84" s="7"/>
      <c r="AO84" s="11"/>
      <c r="AP84" s="7"/>
      <c r="AQ84" s="11"/>
      <c r="AR84" s="7"/>
      <c r="AS84" s="11"/>
      <c r="AT84" s="11"/>
      <c r="AU84" s="11"/>
      <c r="AV84" s="11"/>
      <c r="AW84" s="11"/>
      <c r="AX84" s="11"/>
      <c r="AY84" s="11"/>
      <c r="AZ84" s="11"/>
      <c r="BA84" s="7"/>
      <c r="BB84" s="11"/>
      <c r="BC84" s="11"/>
      <c r="BD84" s="11"/>
      <c r="BE84" s="11"/>
      <c r="BF84" s="7"/>
      <c r="BG84" s="11"/>
      <c r="BH84" s="11"/>
      <c r="BI84" s="11"/>
      <c r="BJ84" s="11"/>
      <c r="BK84" s="11"/>
      <c r="BL84" s="11"/>
      <c r="BM84" s="11"/>
      <c r="BN84" s="11"/>
      <c r="BO84" s="7"/>
      <c r="BP84" s="7"/>
      <c r="BQ84" s="11"/>
      <c r="BR84" s="11"/>
      <c r="BS84" s="7"/>
      <c r="BT84" s="11"/>
      <c r="BU84" s="11"/>
      <c r="BV84" s="11"/>
      <c r="BW84" s="7"/>
      <c r="BX84" s="7"/>
      <c r="BY84" s="7"/>
      <c r="BZ84" s="7"/>
      <c r="CA84" s="7"/>
      <c r="CB84" s="7"/>
      <c r="CC84" s="7"/>
      <c r="CD84" s="7"/>
      <c r="CE84" s="7"/>
      <c r="CF84" s="7"/>
      <c r="CG84" s="7"/>
      <c r="CH84" s="11"/>
      <c r="CI84" s="11"/>
      <c r="CJ84" s="11"/>
      <c r="CK84" s="11"/>
      <c r="CL84" s="11"/>
      <c r="CM84" s="11"/>
      <c r="CN84" s="11"/>
      <c r="CO84" s="11"/>
      <c r="CP84" s="11"/>
      <c r="CQ84" s="11"/>
      <c r="CR84" s="11"/>
      <c r="CS84" s="11"/>
      <c r="CT84" s="7">
        <v>0</v>
      </c>
      <c r="CU84" s="7"/>
      <c r="CV84" s="7"/>
      <c r="CW84" s="7"/>
      <c r="CX84" s="7">
        <v>0</v>
      </c>
      <c r="CY84" s="7"/>
      <c r="CZ84" s="7"/>
      <c r="DA84" s="7"/>
      <c r="DB84" s="7">
        <v>0</v>
      </c>
      <c r="DC84" s="7"/>
      <c r="DD84" s="7"/>
      <c r="DE84" s="7"/>
      <c r="DF84" s="7">
        <v>0</v>
      </c>
      <c r="DG84" s="7"/>
      <c r="DH84" s="7"/>
      <c r="DI84" s="7"/>
      <c r="DJ84" s="7"/>
      <c r="DK84" s="7">
        <v>0</v>
      </c>
      <c r="DL84" s="7"/>
      <c r="DM84" s="7"/>
      <c r="DN84" s="7"/>
      <c r="DO84" s="7">
        <v>0</v>
      </c>
      <c r="DP84" s="7"/>
      <c r="DQ84" s="7"/>
      <c r="DR84" s="7"/>
      <c r="DS84" s="7"/>
      <c r="DT84" s="7"/>
      <c r="DU84" s="7"/>
      <c r="DV84" s="7"/>
      <c r="DW84" s="7" t="s">
        <v>280</v>
      </c>
      <c r="DX84" s="7"/>
      <c r="DY84" s="7"/>
      <c r="DZ84" s="7"/>
      <c r="EA84" s="7"/>
      <c r="EB84" s="7"/>
      <c r="EC84" s="7" t="s">
        <v>280</v>
      </c>
      <c r="ED84" s="7"/>
      <c r="EE84" s="7"/>
      <c r="EF84" s="7" t="s">
        <v>280</v>
      </c>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t="s">
        <v>273</v>
      </c>
      <c r="FY84" s="7"/>
      <c r="FZ84" s="7"/>
      <c r="GA84" s="7" t="s">
        <v>280</v>
      </c>
      <c r="GB84" s="7"/>
      <c r="GC84" s="13"/>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c r="IW84" s="7"/>
      <c r="IX84" s="7"/>
      <c r="IY84" s="7"/>
      <c r="IZ84" s="7"/>
      <c r="JA84" s="7"/>
      <c r="JB84" s="7"/>
      <c r="JC84" s="7"/>
      <c r="JD84" s="7"/>
      <c r="JE84" s="7"/>
      <c r="JF84" s="7"/>
      <c r="JG84" s="7"/>
      <c r="JH84" s="15"/>
      <c r="JI84" s="7"/>
      <c r="JJ84" s="7"/>
      <c r="JK84" s="7"/>
      <c r="JL84" s="7"/>
      <c r="JM84" s="7"/>
    </row>
    <row r="85" spans="1:273" x14ac:dyDescent="0.25">
      <c r="A85" t="s">
        <v>1080</v>
      </c>
      <c r="B85" t="s">
        <v>1081</v>
      </c>
      <c r="C85" t="s">
        <v>1081</v>
      </c>
      <c r="D85" t="s">
        <v>1082</v>
      </c>
      <c r="E85">
        <v>68939</v>
      </c>
      <c r="F85" t="s">
        <v>1082</v>
      </c>
      <c r="G85" t="s">
        <v>1083</v>
      </c>
      <c r="H85" t="s">
        <v>272</v>
      </c>
      <c r="I85">
        <v>892</v>
      </c>
      <c r="J85">
        <v>892</v>
      </c>
      <c r="K85">
        <v>0</v>
      </c>
      <c r="L85">
        <v>0</v>
      </c>
      <c r="M85">
        <v>1992</v>
      </c>
      <c r="N85">
        <v>2025</v>
      </c>
      <c r="O85" t="s">
        <v>280</v>
      </c>
      <c r="Q85" t="s">
        <v>274</v>
      </c>
      <c r="R85" t="s">
        <v>275</v>
      </c>
      <c r="S85" t="s">
        <v>276</v>
      </c>
      <c r="T85" t="s">
        <v>273</v>
      </c>
      <c r="U85" t="s">
        <v>277</v>
      </c>
      <c r="W85">
        <v>1</v>
      </c>
      <c r="X85" t="s">
        <v>273</v>
      </c>
      <c r="Y85" t="s">
        <v>273</v>
      </c>
      <c r="Z85">
        <v>2</v>
      </c>
      <c r="AA85" t="s">
        <v>280</v>
      </c>
      <c r="AE85" t="s">
        <v>273</v>
      </c>
      <c r="AG85" s="1">
        <v>3042</v>
      </c>
      <c r="AH85" s="1">
        <v>1664</v>
      </c>
      <c r="AI85">
        <v>52</v>
      </c>
      <c r="AJ85" s="1">
        <v>1664</v>
      </c>
      <c r="AK85" s="2">
        <v>45566</v>
      </c>
      <c r="AL85" s="2">
        <v>45930</v>
      </c>
      <c r="AM85" s="10">
        <v>95650</v>
      </c>
      <c r="AO85" s="10"/>
      <c r="AQ85" s="10"/>
      <c r="AS85" s="10"/>
      <c r="AT85" s="10">
        <v>95650</v>
      </c>
      <c r="AU85" s="10">
        <v>904</v>
      </c>
      <c r="AV85" s="10">
        <v>0</v>
      </c>
      <c r="AW85" s="10">
        <v>546</v>
      </c>
      <c r="AX85" s="10">
        <v>0</v>
      </c>
      <c r="AY85" s="10">
        <v>0</v>
      </c>
      <c r="AZ85" s="10">
        <v>1450</v>
      </c>
      <c r="BB85" s="10">
        <v>0</v>
      </c>
      <c r="BC85" s="10">
        <v>0</v>
      </c>
      <c r="BD85" s="10">
        <v>0</v>
      </c>
      <c r="BE85" s="10">
        <v>200</v>
      </c>
      <c r="BF85" t="s">
        <v>278</v>
      </c>
      <c r="BG85" s="10">
        <v>0</v>
      </c>
      <c r="BH85" s="10">
        <v>200</v>
      </c>
      <c r="BI85" s="10">
        <v>97300</v>
      </c>
      <c r="BJ85" s="10">
        <v>0</v>
      </c>
      <c r="BK85" s="10">
        <v>0</v>
      </c>
      <c r="BL85" s="10">
        <v>0</v>
      </c>
      <c r="BM85" s="10">
        <v>0</v>
      </c>
      <c r="BN85" s="10">
        <v>0</v>
      </c>
      <c r="BO85" t="s">
        <v>273</v>
      </c>
      <c r="BP85" t="s">
        <v>1084</v>
      </c>
      <c r="BQ85" s="10">
        <v>10</v>
      </c>
      <c r="BR85" s="10">
        <v>10</v>
      </c>
      <c r="BS85">
        <v>49</v>
      </c>
      <c r="BT85" s="10">
        <v>51723</v>
      </c>
      <c r="BU85" s="10">
        <v>3819</v>
      </c>
      <c r="BV85" s="10">
        <v>55542</v>
      </c>
      <c r="BW85" t="s">
        <v>273</v>
      </c>
      <c r="BX85" t="s">
        <v>273</v>
      </c>
      <c r="BY85" t="s">
        <v>273</v>
      </c>
      <c r="BZ85" t="s">
        <v>273</v>
      </c>
      <c r="CA85" t="s">
        <v>273</v>
      </c>
      <c r="CB85" t="s">
        <v>273</v>
      </c>
      <c r="CC85" t="s">
        <v>273</v>
      </c>
      <c r="CD85" t="s">
        <v>273</v>
      </c>
      <c r="CE85" t="s">
        <v>273</v>
      </c>
      <c r="CF85" t="s">
        <v>273</v>
      </c>
      <c r="CG85" t="s">
        <v>1085</v>
      </c>
      <c r="CH85" s="10">
        <v>5498</v>
      </c>
      <c r="CI85" s="10">
        <v>500</v>
      </c>
      <c r="CJ85" s="10">
        <v>505</v>
      </c>
      <c r="CK85" s="10">
        <v>6503</v>
      </c>
      <c r="CL85" s="10">
        <v>267</v>
      </c>
      <c r="CM85" s="10">
        <v>0</v>
      </c>
      <c r="CN85" s="10">
        <v>0</v>
      </c>
      <c r="CO85" s="10">
        <v>1132</v>
      </c>
      <c r="CP85" s="10">
        <v>25734</v>
      </c>
      <c r="CQ85" s="10">
        <v>27133</v>
      </c>
      <c r="CR85" s="10">
        <v>89178</v>
      </c>
      <c r="CS85" s="10">
        <v>0</v>
      </c>
      <c r="CT85" s="1">
        <v>12999</v>
      </c>
      <c r="CU85">
        <v>378</v>
      </c>
      <c r="CV85">
        <v>349</v>
      </c>
      <c r="CW85" s="1">
        <v>13028</v>
      </c>
      <c r="CX85">
        <v>204</v>
      </c>
      <c r="CY85">
        <v>0</v>
      </c>
      <c r="CZ85">
        <v>4</v>
      </c>
      <c r="DA85">
        <v>200</v>
      </c>
      <c r="DB85">
        <v>911</v>
      </c>
      <c r="DC85">
        <v>29</v>
      </c>
      <c r="DD85">
        <v>15</v>
      </c>
      <c r="DE85">
        <v>925</v>
      </c>
      <c r="DF85">
        <v>4</v>
      </c>
      <c r="DG85">
        <v>0</v>
      </c>
      <c r="DH85">
        <v>0</v>
      </c>
      <c r="DI85">
        <v>4</v>
      </c>
      <c r="DJ85" t="s">
        <v>1086</v>
      </c>
      <c r="DK85">
        <v>170</v>
      </c>
      <c r="DL85">
        <v>18</v>
      </c>
      <c r="DM85">
        <v>16</v>
      </c>
      <c r="DN85">
        <v>172</v>
      </c>
      <c r="DO85" s="1">
        <v>14284</v>
      </c>
      <c r="DP85">
        <v>425</v>
      </c>
      <c r="DQ85">
        <v>384</v>
      </c>
      <c r="DR85" s="1">
        <v>14325</v>
      </c>
      <c r="DS85" t="s">
        <v>430</v>
      </c>
      <c r="DT85">
        <v>8</v>
      </c>
      <c r="DU85" t="s">
        <v>280</v>
      </c>
      <c r="DV85" t="s">
        <v>273</v>
      </c>
      <c r="DW85" t="s">
        <v>280</v>
      </c>
      <c r="DX85" t="s">
        <v>280</v>
      </c>
      <c r="DY85" t="s">
        <v>280</v>
      </c>
      <c r="DZ85" t="s">
        <v>273</v>
      </c>
      <c r="EA85" t="s">
        <v>280</v>
      </c>
      <c r="EB85" t="s">
        <v>273</v>
      </c>
      <c r="EC85" t="s">
        <v>280</v>
      </c>
      <c r="ED85" t="s">
        <v>280</v>
      </c>
      <c r="EE85" t="s">
        <v>280</v>
      </c>
      <c r="EF85" t="s">
        <v>280</v>
      </c>
      <c r="EG85">
        <v>772</v>
      </c>
      <c r="EH85" s="1">
        <v>6115</v>
      </c>
      <c r="EI85" t="s">
        <v>281</v>
      </c>
      <c r="EJ85">
        <v>750</v>
      </c>
      <c r="EK85" t="s">
        <v>285</v>
      </c>
      <c r="EL85" s="1">
        <v>1525</v>
      </c>
      <c r="EM85" t="s">
        <v>281</v>
      </c>
      <c r="EN85" s="1">
        <v>3231</v>
      </c>
      <c r="EO85" s="1">
        <v>2367</v>
      </c>
      <c r="EP85">
        <v>360</v>
      </c>
      <c r="EQ85" s="1">
        <v>5958</v>
      </c>
      <c r="ER85" s="1">
        <v>1083</v>
      </c>
      <c r="ES85">
        <v>134</v>
      </c>
      <c r="ET85" s="1">
        <v>1217</v>
      </c>
      <c r="EU85">
        <v>49</v>
      </c>
      <c r="EV85">
        <v>0</v>
      </c>
      <c r="EW85">
        <v>49</v>
      </c>
      <c r="EX85">
        <v>863</v>
      </c>
      <c r="EY85">
        <v>145</v>
      </c>
      <c r="EZ85" s="1">
        <v>1008</v>
      </c>
      <c r="FA85">
        <v>0</v>
      </c>
      <c r="FB85">
        <v>0</v>
      </c>
      <c r="FC85">
        <v>0</v>
      </c>
      <c r="FD85" s="1">
        <v>2274</v>
      </c>
      <c r="FE85" s="1">
        <v>5226</v>
      </c>
      <c r="FF85" s="1">
        <v>2646</v>
      </c>
      <c r="FG85" s="1">
        <v>8232</v>
      </c>
      <c r="FH85">
        <v>0</v>
      </c>
      <c r="FI85">
        <v>0</v>
      </c>
      <c r="FJ85" t="s">
        <v>273</v>
      </c>
      <c r="FK85" t="s">
        <v>295</v>
      </c>
      <c r="FV85" t="s">
        <v>280</v>
      </c>
      <c r="FW85" t="s">
        <v>280</v>
      </c>
      <c r="FX85" t="s">
        <v>273</v>
      </c>
      <c r="FY85" t="s">
        <v>280</v>
      </c>
      <c r="FZ85" t="s">
        <v>280</v>
      </c>
      <c r="GA85" t="s">
        <v>280</v>
      </c>
      <c r="GB85">
        <v>7</v>
      </c>
      <c r="GC85" s="12" t="s">
        <v>280</v>
      </c>
      <c r="GE85">
        <v>48</v>
      </c>
      <c r="GF85">
        <v>17</v>
      </c>
      <c r="GG85">
        <v>65</v>
      </c>
      <c r="GH85">
        <v>3</v>
      </c>
      <c r="GI85">
        <v>48</v>
      </c>
      <c r="GJ85">
        <v>7</v>
      </c>
      <c r="GK85">
        <v>123</v>
      </c>
      <c r="GL85">
        <v>116</v>
      </c>
      <c r="GM85">
        <v>7</v>
      </c>
      <c r="GN85">
        <v>0</v>
      </c>
      <c r="GO85">
        <v>123</v>
      </c>
      <c r="GP85">
        <v>634</v>
      </c>
      <c r="GQ85">
        <v>196</v>
      </c>
      <c r="GR85">
        <v>830</v>
      </c>
      <c r="GS85">
        <v>19</v>
      </c>
      <c r="GT85">
        <v>295</v>
      </c>
      <c r="GU85">
        <v>317</v>
      </c>
      <c r="GV85" s="1">
        <v>1461</v>
      </c>
      <c r="GW85" s="1">
        <v>1144</v>
      </c>
      <c r="GX85">
        <v>317</v>
      </c>
      <c r="GY85">
        <v>0</v>
      </c>
      <c r="GZ85" s="1">
        <v>1461</v>
      </c>
      <c r="HA85">
        <v>0</v>
      </c>
      <c r="HB85">
        <v>0</v>
      </c>
      <c r="HC85">
        <v>7</v>
      </c>
      <c r="HD85">
        <v>0</v>
      </c>
      <c r="HE85">
        <v>0</v>
      </c>
      <c r="HF85">
        <v>0</v>
      </c>
      <c r="HG85">
        <v>0</v>
      </c>
      <c r="HH85">
        <v>0</v>
      </c>
      <c r="HI85" t="s">
        <v>273</v>
      </c>
      <c r="HJ85">
        <v>105</v>
      </c>
      <c r="HK85" t="s">
        <v>280</v>
      </c>
      <c r="HM85" t="s">
        <v>280</v>
      </c>
      <c r="HO85" t="s">
        <v>1087</v>
      </c>
      <c r="HP85" t="s">
        <v>273</v>
      </c>
      <c r="HQ85">
        <v>8</v>
      </c>
      <c r="HR85" t="s">
        <v>325</v>
      </c>
      <c r="HS85" t="s">
        <v>629</v>
      </c>
      <c r="HT85" t="s">
        <v>299</v>
      </c>
      <c r="HU85" t="s">
        <v>273</v>
      </c>
      <c r="HV85" t="s">
        <v>278</v>
      </c>
      <c r="HX85" t="s">
        <v>286</v>
      </c>
      <c r="HY85" t="s">
        <v>300</v>
      </c>
      <c r="HZ85">
        <v>304</v>
      </c>
      <c r="IA85">
        <v>282</v>
      </c>
      <c r="IB85" t="s">
        <v>273</v>
      </c>
      <c r="IC85" t="s">
        <v>280</v>
      </c>
      <c r="ID85" t="s">
        <v>280</v>
      </c>
      <c r="IE85" t="s">
        <v>280</v>
      </c>
      <c r="IF85" t="s">
        <v>273</v>
      </c>
      <c r="IG85" t="s">
        <v>280</v>
      </c>
      <c r="IH85" t="s">
        <v>280</v>
      </c>
      <c r="II85" t="s">
        <v>273</v>
      </c>
      <c r="IJ85" t="s">
        <v>280</v>
      </c>
      <c r="IK85" t="s">
        <v>273</v>
      </c>
      <c r="IL85" t="s">
        <v>280</v>
      </c>
      <c r="IM85" t="s">
        <v>280</v>
      </c>
      <c r="IN85" t="s">
        <v>273</v>
      </c>
      <c r="IO85" t="s">
        <v>280</v>
      </c>
      <c r="IP85" t="s">
        <v>273</v>
      </c>
      <c r="IQ85" t="s">
        <v>280</v>
      </c>
      <c r="IR85" t="s">
        <v>280</v>
      </c>
      <c r="IS85" t="s">
        <v>280</v>
      </c>
      <c r="IU85" t="s">
        <v>280</v>
      </c>
      <c r="IW85">
        <v>2</v>
      </c>
      <c r="IX85">
        <v>58</v>
      </c>
      <c r="IY85">
        <v>1.45</v>
      </c>
      <c r="IZ85">
        <v>0</v>
      </c>
      <c r="JA85">
        <v>0</v>
      </c>
      <c r="JB85">
        <v>0</v>
      </c>
      <c r="JC85">
        <v>7</v>
      </c>
      <c r="JD85">
        <v>2</v>
      </c>
      <c r="JE85">
        <v>0.05</v>
      </c>
      <c r="JF85">
        <v>1.5</v>
      </c>
      <c r="JG85" t="s">
        <v>304</v>
      </c>
      <c r="JH85" s="14">
        <v>17.5</v>
      </c>
      <c r="JI85">
        <v>3</v>
      </c>
      <c r="JJ85">
        <v>1</v>
      </c>
      <c r="JK85" t="s">
        <v>1088</v>
      </c>
      <c r="JL85" t="s">
        <v>304</v>
      </c>
      <c r="JM85" s="2">
        <v>46043</v>
      </c>
    </row>
    <row r="86" spans="1:273" x14ac:dyDescent="0.25">
      <c r="A86" t="s">
        <v>1089</v>
      </c>
      <c r="B86" t="s">
        <v>1090</v>
      </c>
      <c r="C86" t="s">
        <v>1090</v>
      </c>
      <c r="D86" t="s">
        <v>1091</v>
      </c>
      <c r="E86">
        <v>68025</v>
      </c>
      <c r="F86" t="s">
        <v>948</v>
      </c>
      <c r="G86" t="s">
        <v>1092</v>
      </c>
      <c r="H86" t="s">
        <v>310</v>
      </c>
      <c r="I86">
        <v>28190</v>
      </c>
      <c r="J86">
        <v>28558</v>
      </c>
      <c r="K86">
        <v>0</v>
      </c>
      <c r="L86">
        <v>0</v>
      </c>
      <c r="M86">
        <v>1969</v>
      </c>
      <c r="N86">
        <v>2023</v>
      </c>
      <c r="O86" t="s">
        <v>280</v>
      </c>
      <c r="Q86" t="s">
        <v>274</v>
      </c>
      <c r="R86" t="s">
        <v>275</v>
      </c>
      <c r="S86" t="s">
        <v>335</v>
      </c>
      <c r="T86" t="s">
        <v>273</v>
      </c>
      <c r="U86" t="s">
        <v>277</v>
      </c>
      <c r="W86">
        <v>1</v>
      </c>
      <c r="X86" t="s">
        <v>273</v>
      </c>
      <c r="Y86" t="s">
        <v>273</v>
      </c>
      <c r="Z86">
        <v>1211</v>
      </c>
      <c r="AA86" t="s">
        <v>280</v>
      </c>
      <c r="AC86" t="s">
        <v>273</v>
      </c>
      <c r="AE86" t="s">
        <v>273</v>
      </c>
      <c r="AF86" t="s">
        <v>1093</v>
      </c>
      <c r="AG86" s="1">
        <v>35500</v>
      </c>
      <c r="AH86" s="1">
        <v>2756</v>
      </c>
      <c r="AI86">
        <v>52</v>
      </c>
      <c r="AJ86" s="1">
        <v>2756</v>
      </c>
      <c r="AK86" s="2">
        <v>45566</v>
      </c>
      <c r="AL86" s="2">
        <v>45930</v>
      </c>
      <c r="AM86" s="10">
        <v>1380919</v>
      </c>
      <c r="AO86" s="10"/>
      <c r="AQ86" s="10"/>
      <c r="AS86" s="10"/>
      <c r="AT86" s="10">
        <v>1380919</v>
      </c>
      <c r="AU86" s="10">
        <v>3853</v>
      </c>
      <c r="AV86" s="10">
        <v>0</v>
      </c>
      <c r="AW86" s="10">
        <v>0</v>
      </c>
      <c r="AX86" s="10">
        <v>0</v>
      </c>
      <c r="AY86" s="10">
        <v>0</v>
      </c>
      <c r="AZ86" s="10">
        <v>3853</v>
      </c>
      <c r="BB86" s="10">
        <v>0</v>
      </c>
      <c r="BC86" s="10">
        <v>0</v>
      </c>
      <c r="BD86" s="10">
        <v>3480</v>
      </c>
      <c r="BE86" s="10">
        <v>0</v>
      </c>
      <c r="BF86" t="s">
        <v>278</v>
      </c>
      <c r="BG86" s="10">
        <v>0</v>
      </c>
      <c r="BH86" s="10">
        <v>3480</v>
      </c>
      <c r="BI86" s="10">
        <v>1388252</v>
      </c>
      <c r="BJ86" s="10">
        <v>196733</v>
      </c>
      <c r="BK86" s="10">
        <v>0</v>
      </c>
      <c r="BL86" s="10">
        <v>0</v>
      </c>
      <c r="BM86" s="10">
        <v>0</v>
      </c>
      <c r="BN86" s="10">
        <v>196733</v>
      </c>
      <c r="BO86" t="s">
        <v>273</v>
      </c>
      <c r="BP86" t="s">
        <v>1094</v>
      </c>
      <c r="BQ86" s="10">
        <v>35</v>
      </c>
      <c r="BR86" s="10">
        <v>0</v>
      </c>
      <c r="BS86">
        <v>160</v>
      </c>
      <c r="BT86" s="10">
        <v>757232</v>
      </c>
      <c r="BU86" s="10">
        <v>305895</v>
      </c>
      <c r="BV86" s="10">
        <v>1063127</v>
      </c>
      <c r="BW86" t="s">
        <v>273</v>
      </c>
      <c r="BX86" t="s">
        <v>273</v>
      </c>
      <c r="BY86" t="s">
        <v>273</v>
      </c>
      <c r="BZ86" t="s">
        <v>273</v>
      </c>
      <c r="CA86" t="s">
        <v>273</v>
      </c>
      <c r="CB86" t="s">
        <v>273</v>
      </c>
      <c r="CC86" t="s">
        <v>273</v>
      </c>
      <c r="CD86" t="s">
        <v>273</v>
      </c>
      <c r="CE86" t="s">
        <v>273</v>
      </c>
      <c r="CF86" t="s">
        <v>273</v>
      </c>
      <c r="CH86" s="10">
        <v>76913</v>
      </c>
      <c r="CI86" s="10">
        <v>67547</v>
      </c>
      <c r="CJ86" s="10">
        <v>11253</v>
      </c>
      <c r="CK86" s="10">
        <v>155713</v>
      </c>
      <c r="CL86" s="10">
        <v>3610</v>
      </c>
      <c r="CM86" s="10">
        <v>24107</v>
      </c>
      <c r="CN86" s="10">
        <v>2599</v>
      </c>
      <c r="CO86" s="10">
        <v>6081</v>
      </c>
      <c r="CP86" s="10">
        <v>249534</v>
      </c>
      <c r="CQ86" s="10">
        <v>285931</v>
      </c>
      <c r="CR86" s="10">
        <v>1504771</v>
      </c>
      <c r="CS86" s="10">
        <v>16778</v>
      </c>
      <c r="CT86" s="1">
        <v>62223</v>
      </c>
      <c r="CU86" s="1">
        <v>3658</v>
      </c>
      <c r="CV86" s="1">
        <v>1080</v>
      </c>
      <c r="CW86" s="1">
        <v>64801</v>
      </c>
      <c r="CX86" s="1">
        <v>2347</v>
      </c>
      <c r="CY86">
        <v>50</v>
      </c>
      <c r="CZ86">
        <v>9</v>
      </c>
      <c r="DA86" s="1">
        <v>2388</v>
      </c>
      <c r="DB86" s="1">
        <v>3264</v>
      </c>
      <c r="DC86">
        <v>259</v>
      </c>
      <c r="DD86">
        <v>26</v>
      </c>
      <c r="DE86" s="1">
        <v>3497</v>
      </c>
      <c r="DF86">
        <v>6</v>
      </c>
      <c r="DG86">
        <v>0</v>
      </c>
      <c r="DH86">
        <v>0</v>
      </c>
      <c r="DI86">
        <v>6</v>
      </c>
      <c r="DJ86" t="s">
        <v>1095</v>
      </c>
      <c r="DK86">
        <v>838</v>
      </c>
      <c r="DL86">
        <v>26</v>
      </c>
      <c r="DM86">
        <v>64</v>
      </c>
      <c r="DN86">
        <v>800</v>
      </c>
      <c r="DO86" s="1">
        <v>68672</v>
      </c>
      <c r="DP86" s="1">
        <v>3993</v>
      </c>
      <c r="DQ86" s="1">
        <v>1179</v>
      </c>
      <c r="DR86" s="1">
        <v>71486</v>
      </c>
      <c r="DS86" t="s">
        <v>297</v>
      </c>
      <c r="DT86">
        <v>0</v>
      </c>
      <c r="DU86" t="s">
        <v>280</v>
      </c>
      <c r="DV86" t="s">
        <v>273</v>
      </c>
      <c r="DW86" t="s">
        <v>280</v>
      </c>
      <c r="DX86" t="s">
        <v>280</v>
      </c>
      <c r="DY86" t="s">
        <v>280</v>
      </c>
      <c r="DZ86" t="s">
        <v>273</v>
      </c>
      <c r="EA86" t="s">
        <v>280</v>
      </c>
      <c r="EB86" t="s">
        <v>273</v>
      </c>
      <c r="EC86" t="s">
        <v>280</v>
      </c>
      <c r="ED86" t="s">
        <v>280</v>
      </c>
      <c r="EE86" t="s">
        <v>280</v>
      </c>
      <c r="EF86" t="s">
        <v>280</v>
      </c>
      <c r="EG86" s="1">
        <v>10133</v>
      </c>
      <c r="EH86" s="1">
        <v>66451</v>
      </c>
      <c r="EI86" t="s">
        <v>281</v>
      </c>
      <c r="EJ86">
        <v>861</v>
      </c>
      <c r="EK86" t="s">
        <v>281</v>
      </c>
      <c r="EL86" s="1">
        <v>5417</v>
      </c>
      <c r="EM86" t="s">
        <v>281</v>
      </c>
      <c r="EN86" s="1">
        <v>41703</v>
      </c>
      <c r="EO86" s="1">
        <v>64581</v>
      </c>
      <c r="EP86">
        <v>0</v>
      </c>
      <c r="EQ86" s="1">
        <v>106284</v>
      </c>
      <c r="ER86" s="1">
        <v>11401</v>
      </c>
      <c r="ES86" s="1">
        <v>2284</v>
      </c>
      <c r="ET86" s="1">
        <v>13685</v>
      </c>
      <c r="EU86" s="1">
        <v>5282</v>
      </c>
      <c r="EV86">
        <v>62</v>
      </c>
      <c r="EW86" s="1">
        <v>5344</v>
      </c>
      <c r="EX86" s="1">
        <v>17047</v>
      </c>
      <c r="EY86" s="1">
        <v>3688</v>
      </c>
      <c r="EZ86" s="1">
        <v>20735</v>
      </c>
      <c r="FA86">
        <v>0</v>
      </c>
      <c r="FB86">
        <v>0</v>
      </c>
      <c r="FC86">
        <v>0</v>
      </c>
      <c r="FD86" s="1">
        <v>39764</v>
      </c>
      <c r="FE86" s="1">
        <v>75433</v>
      </c>
      <c r="FF86" s="1">
        <v>70615</v>
      </c>
      <c r="FG86" s="1">
        <v>146048</v>
      </c>
      <c r="FH86">
        <v>277</v>
      </c>
      <c r="FI86">
        <v>143</v>
      </c>
      <c r="FJ86" t="s">
        <v>273</v>
      </c>
      <c r="FK86" t="s">
        <v>362</v>
      </c>
      <c r="FV86" t="s">
        <v>273</v>
      </c>
      <c r="FW86" t="s">
        <v>280</v>
      </c>
      <c r="FX86" t="s">
        <v>273</v>
      </c>
      <c r="FY86" t="s">
        <v>273</v>
      </c>
      <c r="FZ86" t="s">
        <v>280</v>
      </c>
      <c r="GA86" t="s">
        <v>280</v>
      </c>
      <c r="GB86">
        <v>44</v>
      </c>
      <c r="GC86" s="12" t="s">
        <v>273</v>
      </c>
      <c r="GD86" s="1">
        <v>42173</v>
      </c>
      <c r="GE86">
        <v>273</v>
      </c>
      <c r="GF86">
        <v>117</v>
      </c>
      <c r="GG86">
        <v>390</v>
      </c>
      <c r="GH86">
        <v>23</v>
      </c>
      <c r="GI86">
        <v>88</v>
      </c>
      <c r="GJ86">
        <v>73</v>
      </c>
      <c r="GK86">
        <v>574</v>
      </c>
      <c r="GL86">
        <v>342</v>
      </c>
      <c r="GM86">
        <v>232</v>
      </c>
      <c r="GN86">
        <v>0</v>
      </c>
      <c r="GO86">
        <v>574</v>
      </c>
      <c r="GP86" s="1">
        <v>8390</v>
      </c>
      <c r="GQ86" s="1">
        <v>5660</v>
      </c>
      <c r="GR86" s="1">
        <v>14050</v>
      </c>
      <c r="GS86">
        <v>386</v>
      </c>
      <c r="GT86">
        <v>956</v>
      </c>
      <c r="GU86" s="1">
        <v>6392</v>
      </c>
      <c r="GV86" s="1">
        <v>21784</v>
      </c>
      <c r="GW86" s="1">
        <v>7917</v>
      </c>
      <c r="GX86" s="1">
        <v>13867</v>
      </c>
      <c r="GY86">
        <v>0</v>
      </c>
      <c r="GZ86" s="1">
        <v>21784</v>
      </c>
      <c r="HA86">
        <v>0</v>
      </c>
      <c r="HB86">
        <v>0</v>
      </c>
      <c r="HC86">
        <v>6</v>
      </c>
      <c r="HD86">
        <v>306</v>
      </c>
      <c r="HE86">
        <v>4</v>
      </c>
      <c r="HF86">
        <v>85</v>
      </c>
      <c r="HG86">
        <v>11</v>
      </c>
      <c r="HH86" s="1">
        <v>1361</v>
      </c>
      <c r="HI86" t="s">
        <v>273</v>
      </c>
      <c r="HJ86">
        <v>808</v>
      </c>
      <c r="HK86" t="s">
        <v>273</v>
      </c>
      <c r="HL86">
        <v>136</v>
      </c>
      <c r="HM86" t="s">
        <v>273</v>
      </c>
      <c r="HN86">
        <v>313</v>
      </c>
      <c r="HO86" t="s">
        <v>1096</v>
      </c>
      <c r="HP86" t="s">
        <v>273</v>
      </c>
      <c r="HQ86">
        <v>18</v>
      </c>
      <c r="HR86" t="s">
        <v>1097</v>
      </c>
      <c r="HS86" t="s">
        <v>471</v>
      </c>
      <c r="HT86" t="s">
        <v>299</v>
      </c>
      <c r="HU86" t="s">
        <v>273</v>
      </c>
      <c r="HV86" s="1">
        <v>41356</v>
      </c>
      <c r="HW86" t="s">
        <v>281</v>
      </c>
      <c r="HX86" t="s">
        <v>286</v>
      </c>
      <c r="HY86" t="s">
        <v>300</v>
      </c>
      <c r="HZ86">
        <v>227</v>
      </c>
      <c r="IA86">
        <v>121</v>
      </c>
      <c r="IB86" t="s">
        <v>273</v>
      </c>
      <c r="IC86" t="s">
        <v>280</v>
      </c>
      <c r="ID86" t="s">
        <v>280</v>
      </c>
      <c r="IE86" t="s">
        <v>280</v>
      </c>
      <c r="IF86" t="s">
        <v>280</v>
      </c>
      <c r="IG86" t="s">
        <v>280</v>
      </c>
      <c r="IH86" t="s">
        <v>280</v>
      </c>
      <c r="II86" t="s">
        <v>280</v>
      </c>
      <c r="IJ86" t="s">
        <v>273</v>
      </c>
      <c r="IK86" t="s">
        <v>273</v>
      </c>
      <c r="IL86" t="s">
        <v>280</v>
      </c>
      <c r="IM86" t="s">
        <v>280</v>
      </c>
      <c r="IN86" t="s">
        <v>280</v>
      </c>
      <c r="IO86" t="s">
        <v>273</v>
      </c>
      <c r="IP86" t="s">
        <v>280</v>
      </c>
      <c r="IQ86" t="s">
        <v>280</v>
      </c>
      <c r="IR86" t="s">
        <v>280</v>
      </c>
      <c r="IS86" t="s">
        <v>280</v>
      </c>
      <c r="IU86" t="s">
        <v>280</v>
      </c>
      <c r="IW86">
        <v>3</v>
      </c>
      <c r="IX86">
        <v>120</v>
      </c>
      <c r="IY86">
        <v>3</v>
      </c>
      <c r="IZ86">
        <v>3</v>
      </c>
      <c r="JA86">
        <v>120</v>
      </c>
      <c r="JB86">
        <v>3</v>
      </c>
      <c r="JC86">
        <v>15</v>
      </c>
      <c r="JD86">
        <v>510</v>
      </c>
      <c r="JE86">
        <v>12.75</v>
      </c>
      <c r="JF86">
        <v>15.75</v>
      </c>
      <c r="JG86" t="s">
        <v>304</v>
      </c>
      <c r="JH86" s="14">
        <v>55.25</v>
      </c>
      <c r="JI86">
        <v>15</v>
      </c>
      <c r="JJ86">
        <v>0.75</v>
      </c>
      <c r="JK86" t="s">
        <v>1098</v>
      </c>
      <c r="JL86" t="s">
        <v>304</v>
      </c>
      <c r="JM86" s="2">
        <v>46099</v>
      </c>
    </row>
    <row r="87" spans="1:273" x14ac:dyDescent="0.25">
      <c r="A87" s="7" t="s">
        <v>1099</v>
      </c>
      <c r="B87" s="7" t="s">
        <v>1100</v>
      </c>
      <c r="C87" s="7" t="s">
        <v>1100</v>
      </c>
      <c r="D87" s="7" t="s">
        <v>1101</v>
      </c>
      <c r="E87" s="7">
        <v>68359</v>
      </c>
      <c r="F87" s="7" t="s">
        <v>873</v>
      </c>
      <c r="G87" s="7" t="s">
        <v>1102</v>
      </c>
      <c r="H87" s="7" t="s">
        <v>400</v>
      </c>
      <c r="I87" s="7">
        <v>938</v>
      </c>
      <c r="J87" s="7">
        <v>938</v>
      </c>
      <c r="K87" s="7">
        <v>0</v>
      </c>
      <c r="L87" s="7">
        <v>0</v>
      </c>
      <c r="M87" s="7">
        <v>1916</v>
      </c>
      <c r="N87" s="7"/>
      <c r="O87" s="7"/>
      <c r="P87" s="7"/>
      <c r="Q87" s="7" t="s">
        <v>274</v>
      </c>
      <c r="R87" s="7" t="s">
        <v>275</v>
      </c>
      <c r="S87" s="7" t="s">
        <v>276</v>
      </c>
      <c r="T87" s="7" t="s">
        <v>273</v>
      </c>
      <c r="U87" s="7" t="s">
        <v>277</v>
      </c>
      <c r="V87" s="7" t="s">
        <v>280</v>
      </c>
      <c r="W87" s="7">
        <v>1</v>
      </c>
      <c r="X87" s="7"/>
      <c r="Y87" s="7"/>
      <c r="Z87" s="7"/>
      <c r="AA87" s="7"/>
      <c r="AB87" s="7"/>
      <c r="AC87" s="7"/>
      <c r="AD87" s="7"/>
      <c r="AE87" s="7"/>
      <c r="AF87" s="7"/>
      <c r="AG87" s="7">
        <v>1674</v>
      </c>
      <c r="AH87" s="9"/>
      <c r="AI87" s="7"/>
      <c r="AJ87" s="7"/>
      <c r="AK87" s="8">
        <v>45566</v>
      </c>
      <c r="AL87" s="8">
        <v>45930</v>
      </c>
      <c r="AM87" s="11"/>
      <c r="AN87" s="7"/>
      <c r="AO87" s="11"/>
      <c r="AP87" s="7"/>
      <c r="AQ87" s="11"/>
      <c r="AR87" s="7"/>
      <c r="AS87" s="11"/>
      <c r="AT87" s="11"/>
      <c r="AU87" s="11"/>
      <c r="AV87" s="11"/>
      <c r="AW87" s="11"/>
      <c r="AX87" s="11"/>
      <c r="AY87" s="11"/>
      <c r="AZ87" s="11"/>
      <c r="BA87" s="7"/>
      <c r="BB87" s="11"/>
      <c r="BC87" s="11"/>
      <c r="BD87" s="11"/>
      <c r="BE87" s="11"/>
      <c r="BF87" s="7"/>
      <c r="BG87" s="11"/>
      <c r="BH87" s="11"/>
      <c r="BI87" s="11"/>
      <c r="BJ87" s="11"/>
      <c r="BK87" s="11"/>
      <c r="BL87" s="11"/>
      <c r="BM87" s="11"/>
      <c r="BN87" s="11"/>
      <c r="BO87" s="7"/>
      <c r="BP87" s="7"/>
      <c r="BQ87" s="11"/>
      <c r="BR87" s="11"/>
      <c r="BS87" s="7"/>
      <c r="BT87" s="11"/>
      <c r="BU87" s="11"/>
      <c r="BV87" s="11"/>
      <c r="BW87" s="7"/>
      <c r="BX87" s="7"/>
      <c r="BY87" s="7"/>
      <c r="BZ87" s="7"/>
      <c r="CA87" s="7"/>
      <c r="CB87" s="7"/>
      <c r="CC87" s="7"/>
      <c r="CD87" s="7"/>
      <c r="CE87" s="7"/>
      <c r="CF87" s="7"/>
      <c r="CG87" s="7"/>
      <c r="CH87" s="11"/>
      <c r="CI87" s="11"/>
      <c r="CJ87" s="11"/>
      <c r="CK87" s="11"/>
      <c r="CL87" s="11"/>
      <c r="CM87" s="11"/>
      <c r="CN87" s="11"/>
      <c r="CO87" s="11"/>
      <c r="CP87" s="11"/>
      <c r="CQ87" s="11"/>
      <c r="CR87" s="11"/>
      <c r="CS87" s="11"/>
      <c r="CT87" s="7">
        <v>0</v>
      </c>
      <c r="CU87" s="7"/>
      <c r="CV87" s="7"/>
      <c r="CW87" s="7"/>
      <c r="CX87" s="7">
        <v>0</v>
      </c>
      <c r="CY87" s="7"/>
      <c r="CZ87" s="7"/>
      <c r="DA87" s="7"/>
      <c r="DB87" s="7">
        <v>0</v>
      </c>
      <c r="DC87" s="7"/>
      <c r="DD87" s="7"/>
      <c r="DE87" s="7"/>
      <c r="DF87" s="7">
        <v>0</v>
      </c>
      <c r="DG87" s="7"/>
      <c r="DH87" s="7"/>
      <c r="DI87" s="7"/>
      <c r="DJ87" s="7"/>
      <c r="DK87" s="7">
        <v>0</v>
      </c>
      <c r="DL87" s="7"/>
      <c r="DM87" s="7"/>
      <c r="DN87" s="7"/>
      <c r="DO87" s="7">
        <v>0</v>
      </c>
      <c r="DP87" s="7"/>
      <c r="DQ87" s="7"/>
      <c r="DR87" s="7"/>
      <c r="DS87" s="7"/>
      <c r="DT87" s="7"/>
      <c r="DU87" s="7" t="s">
        <v>273</v>
      </c>
      <c r="DV87" s="7"/>
      <c r="DW87" s="7" t="s">
        <v>280</v>
      </c>
      <c r="DX87" s="7" t="s">
        <v>273</v>
      </c>
      <c r="DY87" s="7"/>
      <c r="DZ87" s="7" t="s">
        <v>273</v>
      </c>
      <c r="EA87" s="7" t="s">
        <v>273</v>
      </c>
      <c r="EB87" s="7"/>
      <c r="EC87" s="7" t="s">
        <v>280</v>
      </c>
      <c r="ED87" s="7"/>
      <c r="EE87" s="7"/>
      <c r="EF87" s="7" t="s">
        <v>280</v>
      </c>
      <c r="EG87" s="7"/>
      <c r="EH87" s="7"/>
      <c r="EI87" s="7"/>
      <c r="EJ87" s="7"/>
      <c r="EK87" s="7"/>
      <c r="EL87" s="7"/>
      <c r="EM87" s="7"/>
      <c r="EN87" s="7"/>
      <c r="EO87" s="7"/>
      <c r="EP87" s="7"/>
      <c r="EQ87" s="7"/>
      <c r="ER87" s="7">
        <v>295</v>
      </c>
      <c r="ES87" s="7">
        <v>95</v>
      </c>
      <c r="ET87" s="7">
        <v>390</v>
      </c>
      <c r="EU87" s="7">
        <v>73</v>
      </c>
      <c r="EV87" s="7">
        <v>0</v>
      </c>
      <c r="EW87" s="7">
        <v>73</v>
      </c>
      <c r="EX87" s="7">
        <v>547</v>
      </c>
      <c r="EY87" s="7">
        <v>173</v>
      </c>
      <c r="EZ87" s="7">
        <v>720</v>
      </c>
      <c r="FA87" s="7"/>
      <c r="FB87" s="7"/>
      <c r="FC87" s="7"/>
      <c r="FD87" s="9">
        <v>1183</v>
      </c>
      <c r="FE87" s="7">
        <v>915</v>
      </c>
      <c r="FF87" s="7">
        <v>268</v>
      </c>
      <c r="FG87" s="9">
        <v>1183</v>
      </c>
      <c r="FH87" s="7"/>
      <c r="FI87" s="7"/>
      <c r="FJ87" s="7"/>
      <c r="FK87" s="7"/>
      <c r="FL87" s="7"/>
      <c r="FM87" s="7"/>
      <c r="FN87" s="7"/>
      <c r="FO87" s="7"/>
      <c r="FP87" s="7"/>
      <c r="FQ87" s="7"/>
      <c r="FR87" s="7"/>
      <c r="FS87" s="7"/>
      <c r="FT87" s="7"/>
      <c r="FU87" s="7"/>
      <c r="FV87" s="7"/>
      <c r="FW87" s="7"/>
      <c r="FX87" s="7" t="s">
        <v>273</v>
      </c>
      <c r="FY87" s="7"/>
      <c r="FZ87" s="7"/>
      <c r="GA87" s="7" t="s">
        <v>280</v>
      </c>
      <c r="GB87" s="7"/>
      <c r="GC87" s="13"/>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c r="IW87" s="7"/>
      <c r="IX87" s="7"/>
      <c r="IY87" s="7"/>
      <c r="IZ87" s="7"/>
      <c r="JA87" s="7"/>
      <c r="JB87" s="7"/>
      <c r="JC87" s="7"/>
      <c r="JD87" s="7"/>
      <c r="JE87" s="7"/>
      <c r="JF87" s="7"/>
      <c r="JG87" s="7"/>
      <c r="JH87" s="15"/>
      <c r="JI87" s="7"/>
      <c r="JJ87" s="7"/>
      <c r="JK87" s="7"/>
      <c r="JL87" s="7"/>
      <c r="JM87" s="7"/>
    </row>
    <row r="88" spans="1:273" x14ac:dyDescent="0.25">
      <c r="A88" t="s">
        <v>1103</v>
      </c>
      <c r="B88" t="s">
        <v>1104</v>
      </c>
      <c r="C88" t="s">
        <v>1105</v>
      </c>
      <c r="D88" t="s">
        <v>1106</v>
      </c>
      <c r="E88">
        <v>68638</v>
      </c>
      <c r="F88" t="s">
        <v>1107</v>
      </c>
      <c r="G88" t="s">
        <v>1108</v>
      </c>
      <c r="H88" t="s">
        <v>310</v>
      </c>
      <c r="I88" s="1">
        <v>1217</v>
      </c>
      <c r="J88" s="1">
        <v>1217</v>
      </c>
      <c r="K88">
        <v>0</v>
      </c>
      <c r="L88">
        <v>0</v>
      </c>
      <c r="M88">
        <v>1968</v>
      </c>
      <c r="N88">
        <v>2023</v>
      </c>
      <c r="O88" t="s">
        <v>280</v>
      </c>
      <c r="Q88" t="s">
        <v>274</v>
      </c>
      <c r="R88" t="s">
        <v>275</v>
      </c>
      <c r="S88" t="s">
        <v>276</v>
      </c>
      <c r="T88" t="s">
        <v>273</v>
      </c>
      <c r="U88" t="s">
        <v>277</v>
      </c>
      <c r="W88">
        <v>1</v>
      </c>
      <c r="X88" t="s">
        <v>273</v>
      </c>
      <c r="Y88" t="s">
        <v>273</v>
      </c>
      <c r="Z88">
        <v>12</v>
      </c>
      <c r="AA88" t="s">
        <v>273</v>
      </c>
      <c r="AF88" t="s">
        <v>1109</v>
      </c>
      <c r="AG88" s="1">
        <v>5200</v>
      </c>
      <c r="AH88" s="1">
        <v>1500</v>
      </c>
      <c r="AI88">
        <v>50</v>
      </c>
      <c r="AJ88" s="1">
        <v>1500</v>
      </c>
      <c r="AK88" s="2">
        <v>45566</v>
      </c>
      <c r="AL88" s="2">
        <v>45930</v>
      </c>
      <c r="AM88" s="10">
        <v>50000</v>
      </c>
      <c r="AO88" s="10"/>
      <c r="AP88" t="s">
        <v>1110</v>
      </c>
      <c r="AQ88" s="10">
        <v>1250</v>
      </c>
      <c r="AS88" s="10"/>
      <c r="AT88" s="10">
        <v>51250</v>
      </c>
      <c r="AU88" s="10">
        <v>964</v>
      </c>
      <c r="AV88" s="10">
        <v>0</v>
      </c>
      <c r="AW88" s="10">
        <v>525</v>
      </c>
      <c r="AX88" s="10">
        <v>1086</v>
      </c>
      <c r="AY88" s="10">
        <v>0</v>
      </c>
      <c r="AZ88" s="10">
        <v>2575</v>
      </c>
      <c r="BB88" s="10">
        <v>0</v>
      </c>
      <c r="BC88" s="10">
        <v>0</v>
      </c>
      <c r="BD88" s="10">
        <v>0</v>
      </c>
      <c r="BE88" s="10">
        <v>0</v>
      </c>
      <c r="BF88" t="s">
        <v>1111</v>
      </c>
      <c r="BG88" s="10">
        <v>2895</v>
      </c>
      <c r="BH88" s="10">
        <v>2895</v>
      </c>
      <c r="BI88" s="10">
        <v>56720</v>
      </c>
      <c r="BJ88" s="10">
        <v>0</v>
      </c>
      <c r="BK88" s="10">
        <v>0</v>
      </c>
      <c r="BL88" s="10">
        <v>0</v>
      </c>
      <c r="BM88" s="10">
        <v>0</v>
      </c>
      <c r="BN88" s="10">
        <v>0</v>
      </c>
      <c r="BO88" t="s">
        <v>273</v>
      </c>
      <c r="BP88" t="s">
        <v>1112</v>
      </c>
      <c r="BQ88" s="10">
        <v>25</v>
      </c>
      <c r="BR88" s="10">
        <v>25</v>
      </c>
      <c r="BS88">
        <v>0</v>
      </c>
      <c r="BT88" s="10">
        <v>36456</v>
      </c>
      <c r="BU88" s="10">
        <v>2802</v>
      </c>
      <c r="BV88" s="10">
        <v>39258</v>
      </c>
      <c r="BW88" t="s">
        <v>280</v>
      </c>
      <c r="BX88" t="s">
        <v>280</v>
      </c>
      <c r="BY88" t="s">
        <v>280</v>
      </c>
      <c r="BZ88" t="s">
        <v>280</v>
      </c>
      <c r="CA88" t="s">
        <v>280</v>
      </c>
      <c r="CB88" t="s">
        <v>280</v>
      </c>
      <c r="CC88" t="s">
        <v>280</v>
      </c>
      <c r="CD88" t="s">
        <v>273</v>
      </c>
      <c r="CE88" t="s">
        <v>273</v>
      </c>
      <c r="CF88" t="s">
        <v>273</v>
      </c>
      <c r="CH88" s="10">
        <v>15563</v>
      </c>
      <c r="CI88" s="10">
        <v>500</v>
      </c>
      <c r="CJ88" s="10">
        <v>545</v>
      </c>
      <c r="CK88" s="10">
        <v>16608</v>
      </c>
      <c r="CL88" s="10">
        <v>2895</v>
      </c>
      <c r="CM88" s="10">
        <v>1100</v>
      </c>
      <c r="CN88" s="10">
        <v>0</v>
      </c>
      <c r="CO88" s="10">
        <v>0</v>
      </c>
      <c r="CP88" s="10">
        <v>7422</v>
      </c>
      <c r="CQ88" s="10">
        <v>11417</v>
      </c>
      <c r="CR88" s="10">
        <v>67283</v>
      </c>
      <c r="CS88" s="10">
        <v>1100</v>
      </c>
      <c r="CT88" s="1">
        <v>17758</v>
      </c>
      <c r="CU88" s="1">
        <v>1191</v>
      </c>
      <c r="CV88">
        <v>973</v>
      </c>
      <c r="CW88" s="1">
        <v>17976</v>
      </c>
      <c r="CX88">
        <v>285</v>
      </c>
      <c r="CY88">
        <v>3</v>
      </c>
      <c r="CZ88">
        <v>83</v>
      </c>
      <c r="DA88">
        <v>205</v>
      </c>
      <c r="DB88">
        <v>998</v>
      </c>
      <c r="DC88">
        <v>22</v>
      </c>
      <c r="DD88">
        <v>3</v>
      </c>
      <c r="DE88" s="1">
        <v>1017</v>
      </c>
      <c r="DF88">
        <v>9</v>
      </c>
      <c r="DG88">
        <v>0</v>
      </c>
      <c r="DH88">
        <v>0</v>
      </c>
      <c r="DI88">
        <v>9</v>
      </c>
      <c r="DJ88" t="s">
        <v>1113</v>
      </c>
      <c r="DK88">
        <v>128</v>
      </c>
      <c r="DL88">
        <v>10</v>
      </c>
      <c r="DM88">
        <v>17</v>
      </c>
      <c r="DN88">
        <v>121</v>
      </c>
      <c r="DO88" s="1">
        <v>19169</v>
      </c>
      <c r="DP88" s="1">
        <v>1226</v>
      </c>
      <c r="DQ88" s="1">
        <v>1076</v>
      </c>
      <c r="DR88" s="1">
        <v>19319</v>
      </c>
      <c r="DS88" t="s">
        <v>297</v>
      </c>
      <c r="DT88" s="1">
        <v>0</v>
      </c>
      <c r="DU88" t="s">
        <v>280</v>
      </c>
      <c r="DV88" t="s">
        <v>273</v>
      </c>
      <c r="DW88" t="s">
        <v>280</v>
      </c>
      <c r="DX88" t="s">
        <v>280</v>
      </c>
      <c r="DY88" t="s">
        <v>280</v>
      </c>
      <c r="DZ88" t="s">
        <v>273</v>
      </c>
      <c r="EA88" t="s">
        <v>280</v>
      </c>
      <c r="EB88" t="s">
        <v>273</v>
      </c>
      <c r="EC88" t="s">
        <v>280</v>
      </c>
      <c r="ED88" t="s">
        <v>280</v>
      </c>
      <c r="EE88" t="s">
        <v>280</v>
      </c>
      <c r="EF88" t="s">
        <v>280</v>
      </c>
      <c r="EG88" s="1">
        <v>1791</v>
      </c>
      <c r="EH88" s="1">
        <v>4566</v>
      </c>
      <c r="EI88" t="s">
        <v>281</v>
      </c>
      <c r="EJ88">
        <v>600</v>
      </c>
      <c r="EK88" t="s">
        <v>285</v>
      </c>
      <c r="EL88">
        <v>220</v>
      </c>
      <c r="EM88" t="s">
        <v>281</v>
      </c>
      <c r="EN88" s="1">
        <v>4243</v>
      </c>
      <c r="EO88" s="1">
        <v>4661</v>
      </c>
      <c r="EP88">
        <v>147</v>
      </c>
      <c r="EQ88" s="1">
        <v>9051</v>
      </c>
      <c r="ER88" s="1">
        <v>1871</v>
      </c>
      <c r="ES88">
        <v>72</v>
      </c>
      <c r="ET88" s="1">
        <v>1943</v>
      </c>
      <c r="EU88">
        <v>285</v>
      </c>
      <c r="EV88">
        <v>0</v>
      </c>
      <c r="EW88">
        <v>285</v>
      </c>
      <c r="EX88">
        <v>665</v>
      </c>
      <c r="EY88">
        <v>94</v>
      </c>
      <c r="EZ88">
        <v>759</v>
      </c>
      <c r="FA88">
        <v>0</v>
      </c>
      <c r="FB88">
        <v>0</v>
      </c>
      <c r="FC88">
        <v>0</v>
      </c>
      <c r="FD88" s="1">
        <v>2987</v>
      </c>
      <c r="FE88" s="1">
        <v>7064</v>
      </c>
      <c r="FF88" s="1">
        <v>4827</v>
      </c>
      <c r="FG88" s="1">
        <v>12038</v>
      </c>
      <c r="FH88">
        <v>0</v>
      </c>
      <c r="FI88">
        <v>2</v>
      </c>
      <c r="FJ88" t="s">
        <v>280</v>
      </c>
      <c r="FK88" t="s">
        <v>295</v>
      </c>
      <c r="FV88" t="s">
        <v>280</v>
      </c>
      <c r="FW88" t="s">
        <v>280</v>
      </c>
      <c r="FX88" t="s">
        <v>273</v>
      </c>
      <c r="FY88" t="s">
        <v>280</v>
      </c>
      <c r="FZ88" t="s">
        <v>280</v>
      </c>
      <c r="GA88" t="s">
        <v>280</v>
      </c>
      <c r="GB88">
        <v>6</v>
      </c>
      <c r="GC88" s="12"/>
      <c r="GE88">
        <v>42</v>
      </c>
      <c r="GF88">
        <v>14</v>
      </c>
      <c r="GG88">
        <v>56</v>
      </c>
      <c r="GH88">
        <v>1</v>
      </c>
      <c r="GI88">
        <v>31</v>
      </c>
      <c r="GJ88">
        <v>6</v>
      </c>
      <c r="GK88">
        <v>94</v>
      </c>
      <c r="GL88">
        <v>92</v>
      </c>
      <c r="GM88">
        <v>2</v>
      </c>
      <c r="GN88">
        <v>0</v>
      </c>
      <c r="GO88">
        <v>94</v>
      </c>
      <c r="GP88">
        <v>400</v>
      </c>
      <c r="GQ88">
        <v>353</v>
      </c>
      <c r="GR88">
        <v>753</v>
      </c>
      <c r="GS88">
        <v>34</v>
      </c>
      <c r="GT88">
        <v>231</v>
      </c>
      <c r="GU88">
        <v>231</v>
      </c>
      <c r="GV88" s="1">
        <v>1249</v>
      </c>
      <c r="GW88" s="1">
        <v>1088</v>
      </c>
      <c r="GX88">
        <v>161</v>
      </c>
      <c r="GY88">
        <v>0</v>
      </c>
      <c r="GZ88" s="1">
        <v>1249</v>
      </c>
      <c r="HA88">
        <v>0</v>
      </c>
      <c r="HB88">
        <v>0</v>
      </c>
      <c r="HC88">
        <v>2</v>
      </c>
      <c r="HD88">
        <v>0</v>
      </c>
      <c r="HE88">
        <v>0</v>
      </c>
      <c r="HF88">
        <v>0</v>
      </c>
      <c r="HG88">
        <v>0</v>
      </c>
      <c r="HH88">
        <v>0</v>
      </c>
      <c r="HI88" t="s">
        <v>273</v>
      </c>
      <c r="HJ88">
        <v>66</v>
      </c>
      <c r="HK88" t="s">
        <v>280</v>
      </c>
      <c r="HM88" t="s">
        <v>280</v>
      </c>
      <c r="HO88" t="s">
        <v>944</v>
      </c>
      <c r="HP88" t="s">
        <v>273</v>
      </c>
      <c r="HQ88">
        <v>3</v>
      </c>
      <c r="HR88" t="s">
        <v>653</v>
      </c>
      <c r="HS88" t="s">
        <v>314</v>
      </c>
      <c r="HT88" t="s">
        <v>299</v>
      </c>
      <c r="HU88" t="s">
        <v>273</v>
      </c>
      <c r="HV88" t="s">
        <v>278</v>
      </c>
      <c r="HX88" t="s">
        <v>286</v>
      </c>
      <c r="HY88" t="s">
        <v>300</v>
      </c>
      <c r="HZ88">
        <v>0</v>
      </c>
      <c r="IA88">
        <v>184</v>
      </c>
      <c r="IB88" t="s">
        <v>273</v>
      </c>
      <c r="IC88" t="s">
        <v>273</v>
      </c>
      <c r="ID88" t="s">
        <v>280</v>
      </c>
      <c r="IE88" t="s">
        <v>273</v>
      </c>
      <c r="IF88" t="s">
        <v>273</v>
      </c>
      <c r="IG88" t="s">
        <v>280</v>
      </c>
      <c r="IH88" t="s">
        <v>280</v>
      </c>
      <c r="II88" t="s">
        <v>273</v>
      </c>
      <c r="IJ88" t="s">
        <v>273</v>
      </c>
      <c r="IK88" t="s">
        <v>280</v>
      </c>
      <c r="IL88" t="s">
        <v>273</v>
      </c>
      <c r="IM88" t="s">
        <v>273</v>
      </c>
      <c r="IN88" t="s">
        <v>280</v>
      </c>
      <c r="IO88" t="s">
        <v>280</v>
      </c>
      <c r="IP88" t="s">
        <v>273</v>
      </c>
      <c r="IQ88" t="s">
        <v>280</v>
      </c>
      <c r="IR88" t="s">
        <v>280</v>
      </c>
      <c r="IS88" t="s">
        <v>280</v>
      </c>
      <c r="IT88" t="s">
        <v>1114</v>
      </c>
      <c r="IU88" t="s">
        <v>280</v>
      </c>
      <c r="IW88">
        <v>2</v>
      </c>
      <c r="IX88">
        <v>31</v>
      </c>
      <c r="IY88">
        <v>0.78</v>
      </c>
      <c r="IZ88">
        <v>0</v>
      </c>
      <c r="JA88">
        <v>0</v>
      </c>
      <c r="JB88">
        <v>0</v>
      </c>
      <c r="JC88">
        <v>0</v>
      </c>
      <c r="JD88">
        <v>0</v>
      </c>
      <c r="JE88">
        <v>0</v>
      </c>
      <c r="JF88">
        <v>0.78</v>
      </c>
      <c r="JG88" t="s">
        <v>302</v>
      </c>
      <c r="JH88" s="14">
        <v>26</v>
      </c>
      <c r="JI88">
        <v>220</v>
      </c>
      <c r="JJ88">
        <v>4</v>
      </c>
      <c r="JK88" t="s">
        <v>1115</v>
      </c>
      <c r="JL88" t="s">
        <v>302</v>
      </c>
      <c r="JM88" s="2">
        <v>46090</v>
      </c>
    </row>
    <row r="89" spans="1:273" x14ac:dyDescent="0.25">
      <c r="A89" t="s">
        <v>1116</v>
      </c>
      <c r="B89" t="s">
        <v>1117</v>
      </c>
      <c r="C89" t="s">
        <v>1117</v>
      </c>
      <c r="D89" t="s">
        <v>1118</v>
      </c>
      <c r="E89">
        <v>68361</v>
      </c>
      <c r="F89" t="s">
        <v>1024</v>
      </c>
      <c r="G89" t="s">
        <v>1119</v>
      </c>
      <c r="H89" t="s">
        <v>400</v>
      </c>
      <c r="I89" s="1">
        <v>2127</v>
      </c>
      <c r="J89" s="1">
        <v>2127</v>
      </c>
      <c r="K89">
        <v>0</v>
      </c>
      <c r="L89">
        <v>0</v>
      </c>
      <c r="M89">
        <v>1912</v>
      </c>
      <c r="N89">
        <v>1994</v>
      </c>
      <c r="O89" t="s">
        <v>280</v>
      </c>
      <c r="Q89" t="s">
        <v>274</v>
      </c>
      <c r="R89" t="s">
        <v>275</v>
      </c>
      <c r="S89" t="s">
        <v>276</v>
      </c>
      <c r="T89" t="s">
        <v>273</v>
      </c>
      <c r="U89" t="s">
        <v>277</v>
      </c>
      <c r="W89">
        <v>1</v>
      </c>
      <c r="X89" t="s">
        <v>273</v>
      </c>
      <c r="Y89" t="s">
        <v>273</v>
      </c>
      <c r="Z89">
        <v>433</v>
      </c>
      <c r="AA89" t="s">
        <v>280</v>
      </c>
      <c r="AC89" t="s">
        <v>273</v>
      </c>
      <c r="AE89" t="s">
        <v>273</v>
      </c>
      <c r="AG89" s="1">
        <v>15200</v>
      </c>
      <c r="AH89" s="1">
        <v>2414</v>
      </c>
      <c r="AI89">
        <v>52</v>
      </c>
      <c r="AJ89" s="1">
        <v>2414</v>
      </c>
      <c r="AK89" s="2">
        <v>45566</v>
      </c>
      <c r="AL89" s="2">
        <v>45930</v>
      </c>
      <c r="AM89" s="10">
        <v>250100</v>
      </c>
      <c r="AN89" t="s">
        <v>1120</v>
      </c>
      <c r="AO89" s="10">
        <v>600</v>
      </c>
      <c r="AQ89" s="10"/>
      <c r="AS89" s="10"/>
      <c r="AT89" s="10">
        <v>250700</v>
      </c>
      <c r="AU89" s="10">
        <v>1294</v>
      </c>
      <c r="AV89" s="10">
        <v>0</v>
      </c>
      <c r="AW89" s="10">
        <v>0</v>
      </c>
      <c r="AX89" s="10">
        <v>0</v>
      </c>
      <c r="AY89" s="10">
        <v>0</v>
      </c>
      <c r="AZ89" s="10">
        <v>1294</v>
      </c>
      <c r="BB89" s="10">
        <v>0</v>
      </c>
      <c r="BC89" s="10">
        <v>0</v>
      </c>
      <c r="BD89" s="10">
        <v>0</v>
      </c>
      <c r="BE89" s="10">
        <v>0</v>
      </c>
      <c r="BF89" t="s">
        <v>1121</v>
      </c>
      <c r="BG89" s="10">
        <v>14660</v>
      </c>
      <c r="BH89" s="10">
        <v>14660</v>
      </c>
      <c r="BI89" s="10">
        <v>266654</v>
      </c>
      <c r="BJ89" s="10">
        <v>0</v>
      </c>
      <c r="BK89" s="10">
        <v>0</v>
      </c>
      <c r="BL89" s="10">
        <v>0</v>
      </c>
      <c r="BM89" s="10">
        <v>0</v>
      </c>
      <c r="BN89" s="10">
        <v>0</v>
      </c>
      <c r="BO89" t="s">
        <v>273</v>
      </c>
      <c r="BP89" t="s">
        <v>1122</v>
      </c>
      <c r="BQ89" s="10">
        <v>20</v>
      </c>
      <c r="BR89" s="10">
        <v>20</v>
      </c>
      <c r="BS89">
        <v>36</v>
      </c>
      <c r="BT89" s="10">
        <v>114265</v>
      </c>
      <c r="BU89" s="10">
        <v>33378</v>
      </c>
      <c r="BV89" s="10">
        <v>147643</v>
      </c>
      <c r="BW89" t="s">
        <v>273</v>
      </c>
      <c r="BX89" t="s">
        <v>273</v>
      </c>
      <c r="BY89" t="s">
        <v>273</v>
      </c>
      <c r="BZ89" t="s">
        <v>273</v>
      </c>
      <c r="CA89" t="s">
        <v>273</v>
      </c>
      <c r="CB89" t="s">
        <v>273</v>
      </c>
      <c r="CC89" t="s">
        <v>280</v>
      </c>
      <c r="CD89" t="s">
        <v>273</v>
      </c>
      <c r="CE89" t="s">
        <v>273</v>
      </c>
      <c r="CF89" t="s">
        <v>273</v>
      </c>
      <c r="CH89" s="10">
        <v>18073</v>
      </c>
      <c r="CI89" s="10">
        <v>500</v>
      </c>
      <c r="CJ89" s="10">
        <v>1260</v>
      </c>
      <c r="CK89" s="10">
        <v>19833</v>
      </c>
      <c r="CL89" s="10">
        <v>2701</v>
      </c>
      <c r="CM89" s="10">
        <v>2424</v>
      </c>
      <c r="CN89" s="10">
        <v>777</v>
      </c>
      <c r="CO89" s="10">
        <v>1713</v>
      </c>
      <c r="CP89" s="10">
        <v>30122</v>
      </c>
      <c r="CQ89" s="10">
        <v>37737</v>
      </c>
      <c r="CR89" s="10">
        <v>205213</v>
      </c>
      <c r="CS89" s="10">
        <v>17316</v>
      </c>
      <c r="CT89" s="1">
        <v>16300</v>
      </c>
      <c r="CU89">
        <v>927</v>
      </c>
      <c r="CV89">
        <v>367</v>
      </c>
      <c r="CW89" s="1">
        <v>16860</v>
      </c>
      <c r="CX89">
        <v>905</v>
      </c>
      <c r="CY89">
        <v>15</v>
      </c>
      <c r="CZ89">
        <v>5</v>
      </c>
      <c r="DA89">
        <v>915</v>
      </c>
      <c r="DB89" s="1">
        <v>4171</v>
      </c>
      <c r="DC89">
        <v>175</v>
      </c>
      <c r="DD89">
        <v>5</v>
      </c>
      <c r="DE89" s="1">
        <v>4341</v>
      </c>
      <c r="DF89">
        <v>32</v>
      </c>
      <c r="DG89">
        <v>0</v>
      </c>
      <c r="DH89">
        <v>4</v>
      </c>
      <c r="DI89">
        <v>28</v>
      </c>
      <c r="DJ89" t="s">
        <v>1123</v>
      </c>
      <c r="DK89">
        <v>230</v>
      </c>
      <c r="DL89">
        <v>36</v>
      </c>
      <c r="DM89">
        <v>3</v>
      </c>
      <c r="DN89">
        <v>263</v>
      </c>
      <c r="DO89" s="1">
        <v>21606</v>
      </c>
      <c r="DP89" s="1">
        <v>1153</v>
      </c>
      <c r="DQ89">
        <v>380</v>
      </c>
      <c r="DR89" s="1">
        <v>22379</v>
      </c>
      <c r="DS89" t="s">
        <v>1124</v>
      </c>
      <c r="DT89">
        <v>20</v>
      </c>
      <c r="DU89" t="s">
        <v>280</v>
      </c>
      <c r="DV89" t="s">
        <v>273</v>
      </c>
      <c r="DW89" t="s">
        <v>280</v>
      </c>
      <c r="DX89" t="s">
        <v>280</v>
      </c>
      <c r="DY89" t="s">
        <v>280</v>
      </c>
      <c r="DZ89" t="s">
        <v>273</v>
      </c>
      <c r="EA89" t="s">
        <v>280</v>
      </c>
      <c r="EB89" t="s">
        <v>273</v>
      </c>
      <c r="EC89" t="s">
        <v>280</v>
      </c>
      <c r="ED89" t="s">
        <v>280</v>
      </c>
      <c r="EE89" t="s">
        <v>280</v>
      </c>
      <c r="EF89" t="s">
        <v>280</v>
      </c>
      <c r="EG89" s="1">
        <v>1660</v>
      </c>
      <c r="EH89" s="1">
        <v>15164</v>
      </c>
      <c r="EI89" t="s">
        <v>281</v>
      </c>
      <c r="EJ89">
        <v>100</v>
      </c>
      <c r="EK89" t="s">
        <v>281</v>
      </c>
      <c r="EL89" s="1">
        <v>3445</v>
      </c>
      <c r="EM89" t="s">
        <v>281</v>
      </c>
      <c r="EN89" s="1">
        <v>8098</v>
      </c>
      <c r="EO89" s="1">
        <v>4516</v>
      </c>
      <c r="EP89">
        <v>643</v>
      </c>
      <c r="EQ89" s="1">
        <v>13257</v>
      </c>
      <c r="ER89" s="1">
        <v>2485</v>
      </c>
      <c r="ES89">
        <v>277</v>
      </c>
      <c r="ET89" s="1">
        <v>2762</v>
      </c>
      <c r="EU89">
        <v>462</v>
      </c>
      <c r="EV89">
        <v>34</v>
      </c>
      <c r="EW89">
        <v>496</v>
      </c>
      <c r="EX89" s="1">
        <v>2930</v>
      </c>
      <c r="EY89">
        <v>572</v>
      </c>
      <c r="EZ89" s="1">
        <v>3502</v>
      </c>
      <c r="FA89">
        <v>0</v>
      </c>
      <c r="FB89">
        <v>0</v>
      </c>
      <c r="FC89">
        <v>0</v>
      </c>
      <c r="FD89" s="1">
        <v>6760</v>
      </c>
      <c r="FE89" s="1">
        <v>13975</v>
      </c>
      <c r="FF89" s="1">
        <v>5399</v>
      </c>
      <c r="FG89" s="1">
        <v>20017</v>
      </c>
      <c r="FH89">
        <v>21</v>
      </c>
      <c r="FI89">
        <v>375</v>
      </c>
      <c r="FJ89" t="s">
        <v>273</v>
      </c>
      <c r="FK89" t="s">
        <v>362</v>
      </c>
      <c r="FV89" t="s">
        <v>280</v>
      </c>
      <c r="FW89" t="s">
        <v>273</v>
      </c>
      <c r="FX89" t="s">
        <v>273</v>
      </c>
      <c r="FY89" t="s">
        <v>280</v>
      </c>
      <c r="FZ89" t="s">
        <v>280</v>
      </c>
      <c r="GA89" t="s">
        <v>280</v>
      </c>
      <c r="GB89">
        <v>53</v>
      </c>
      <c r="GC89" s="12"/>
      <c r="GE89">
        <v>8</v>
      </c>
      <c r="GF89">
        <v>32</v>
      </c>
      <c r="GG89">
        <v>40</v>
      </c>
      <c r="GH89">
        <v>38</v>
      </c>
      <c r="GI89">
        <v>25</v>
      </c>
      <c r="GJ89">
        <v>38</v>
      </c>
      <c r="GK89">
        <v>141</v>
      </c>
      <c r="GL89">
        <v>134</v>
      </c>
      <c r="GM89">
        <v>7</v>
      </c>
      <c r="GN89">
        <v>0</v>
      </c>
      <c r="GO89">
        <v>141</v>
      </c>
      <c r="GP89">
        <v>208</v>
      </c>
      <c r="GQ89">
        <v>486</v>
      </c>
      <c r="GR89">
        <v>694</v>
      </c>
      <c r="GS89">
        <v>161</v>
      </c>
      <c r="GT89">
        <v>556</v>
      </c>
      <c r="GU89" s="1">
        <v>1865</v>
      </c>
      <c r="GV89" s="1">
        <v>3276</v>
      </c>
      <c r="GW89" s="1">
        <v>2982</v>
      </c>
      <c r="GX89">
        <v>294</v>
      </c>
      <c r="GY89">
        <v>0</v>
      </c>
      <c r="GZ89" s="1">
        <v>3276</v>
      </c>
      <c r="HA89">
        <v>0</v>
      </c>
      <c r="HB89">
        <v>0</v>
      </c>
      <c r="HC89">
        <v>0</v>
      </c>
      <c r="HD89">
        <v>0</v>
      </c>
      <c r="HE89">
        <v>0</v>
      </c>
      <c r="HF89">
        <v>0</v>
      </c>
      <c r="HG89">
        <v>9</v>
      </c>
      <c r="HH89">
        <v>215</v>
      </c>
      <c r="HI89" t="s">
        <v>273</v>
      </c>
      <c r="HJ89">
        <v>83</v>
      </c>
      <c r="HK89" t="s">
        <v>273</v>
      </c>
      <c r="HL89">
        <v>12</v>
      </c>
      <c r="HM89" t="s">
        <v>273</v>
      </c>
      <c r="HN89">
        <v>88</v>
      </c>
      <c r="HO89" t="s">
        <v>379</v>
      </c>
      <c r="HP89" t="s">
        <v>273</v>
      </c>
      <c r="HQ89">
        <v>11</v>
      </c>
      <c r="HR89" t="s">
        <v>289</v>
      </c>
      <c r="HS89" t="s">
        <v>629</v>
      </c>
      <c r="HT89" t="s">
        <v>299</v>
      </c>
      <c r="HU89" t="s">
        <v>273</v>
      </c>
      <c r="HV89" s="1">
        <v>12991</v>
      </c>
      <c r="HW89" t="s">
        <v>281</v>
      </c>
      <c r="HX89" t="s">
        <v>286</v>
      </c>
      <c r="HY89" t="s">
        <v>1125</v>
      </c>
      <c r="HZ89">
        <v>299</v>
      </c>
      <c r="IA89">
        <v>265</v>
      </c>
      <c r="IB89" t="s">
        <v>273</v>
      </c>
      <c r="IC89" t="s">
        <v>273</v>
      </c>
      <c r="ID89" t="s">
        <v>280</v>
      </c>
      <c r="IE89" t="s">
        <v>273</v>
      </c>
      <c r="IF89" t="s">
        <v>273</v>
      </c>
      <c r="IG89" t="s">
        <v>280</v>
      </c>
      <c r="IH89" t="s">
        <v>273</v>
      </c>
      <c r="II89" t="s">
        <v>273</v>
      </c>
      <c r="IJ89" t="s">
        <v>273</v>
      </c>
      <c r="IK89" t="s">
        <v>280</v>
      </c>
      <c r="IL89" t="s">
        <v>280</v>
      </c>
      <c r="IM89" t="s">
        <v>280</v>
      </c>
      <c r="IN89" t="s">
        <v>280</v>
      </c>
      <c r="IO89" t="s">
        <v>273</v>
      </c>
      <c r="IP89" t="s">
        <v>280</v>
      </c>
      <c r="IQ89" t="s">
        <v>280</v>
      </c>
      <c r="IR89" t="s">
        <v>280</v>
      </c>
      <c r="IS89" t="s">
        <v>273</v>
      </c>
      <c r="IT89" t="s">
        <v>1126</v>
      </c>
      <c r="IU89" t="s">
        <v>280</v>
      </c>
      <c r="IW89">
        <v>3</v>
      </c>
      <c r="IX89">
        <v>90</v>
      </c>
      <c r="IY89">
        <v>2.25</v>
      </c>
      <c r="IZ89">
        <v>1</v>
      </c>
      <c r="JA89">
        <v>40</v>
      </c>
      <c r="JB89">
        <v>1</v>
      </c>
      <c r="JC89">
        <v>2</v>
      </c>
      <c r="JD89">
        <v>25</v>
      </c>
      <c r="JE89">
        <v>0.63</v>
      </c>
      <c r="JF89">
        <v>2.88</v>
      </c>
      <c r="JG89" t="s">
        <v>304</v>
      </c>
      <c r="JH89" s="14">
        <v>28.62</v>
      </c>
      <c r="JI89">
        <v>5</v>
      </c>
      <c r="JJ89">
        <v>0.5</v>
      </c>
      <c r="JK89" t="s">
        <v>1127</v>
      </c>
      <c r="JL89" t="s">
        <v>304</v>
      </c>
      <c r="JM89" s="2">
        <v>46050</v>
      </c>
    </row>
    <row r="90" spans="1:273" x14ac:dyDescent="0.25">
      <c r="A90" t="s">
        <v>1128</v>
      </c>
      <c r="B90" t="s">
        <v>1129</v>
      </c>
      <c r="C90" t="s">
        <v>1130</v>
      </c>
      <c r="D90" t="s">
        <v>1131</v>
      </c>
      <c r="E90">
        <v>68640</v>
      </c>
      <c r="F90" t="s">
        <v>1107</v>
      </c>
      <c r="G90" t="s">
        <v>1132</v>
      </c>
      <c r="H90" t="s">
        <v>310</v>
      </c>
      <c r="I90">
        <v>860</v>
      </c>
      <c r="J90">
        <v>860</v>
      </c>
      <c r="K90">
        <v>0</v>
      </c>
      <c r="L90">
        <v>0</v>
      </c>
      <c r="M90">
        <v>1968</v>
      </c>
      <c r="N90">
        <v>1968</v>
      </c>
      <c r="O90" t="s">
        <v>280</v>
      </c>
      <c r="Q90" t="s">
        <v>274</v>
      </c>
      <c r="R90" t="s">
        <v>275</v>
      </c>
      <c r="S90" t="s">
        <v>276</v>
      </c>
      <c r="T90" t="s">
        <v>273</v>
      </c>
      <c r="U90" t="s">
        <v>277</v>
      </c>
      <c r="W90">
        <v>1</v>
      </c>
      <c r="X90" t="s">
        <v>273</v>
      </c>
      <c r="Y90" t="s">
        <v>280</v>
      </c>
      <c r="AC90" t="s">
        <v>273</v>
      </c>
      <c r="AE90" t="s">
        <v>273</v>
      </c>
      <c r="AG90" s="1">
        <v>1800</v>
      </c>
      <c r="AH90" s="1">
        <v>1500</v>
      </c>
      <c r="AI90">
        <v>52</v>
      </c>
      <c r="AJ90" s="1">
        <v>1500</v>
      </c>
      <c r="AK90" s="2">
        <v>45566</v>
      </c>
      <c r="AL90" s="2">
        <v>45930</v>
      </c>
      <c r="AM90" s="10">
        <v>48455</v>
      </c>
      <c r="AO90" s="10"/>
      <c r="AP90" t="s">
        <v>1110</v>
      </c>
      <c r="AQ90" s="10">
        <v>1250</v>
      </c>
      <c r="AS90" s="10"/>
      <c r="AT90" s="10">
        <v>49705</v>
      </c>
      <c r="AU90" s="10">
        <v>910</v>
      </c>
      <c r="AV90" s="10">
        <v>0</v>
      </c>
      <c r="AW90" s="10">
        <v>0</v>
      </c>
      <c r="AX90" s="10">
        <v>985</v>
      </c>
      <c r="AY90" s="10">
        <v>1000</v>
      </c>
      <c r="AZ90" s="10">
        <v>2895</v>
      </c>
      <c r="BB90" s="10">
        <v>0</v>
      </c>
      <c r="BC90" s="10">
        <v>0</v>
      </c>
      <c r="BD90" s="10">
        <v>0</v>
      </c>
      <c r="BE90" s="10">
        <v>0</v>
      </c>
      <c r="BF90" t="s">
        <v>1133</v>
      </c>
      <c r="BG90" s="10">
        <v>1765</v>
      </c>
      <c r="BH90" s="10">
        <v>1765</v>
      </c>
      <c r="BI90" s="10">
        <v>54365</v>
      </c>
      <c r="BJ90" s="10">
        <v>0</v>
      </c>
      <c r="BK90" s="10">
        <v>0</v>
      </c>
      <c r="BL90" s="10">
        <v>0</v>
      </c>
      <c r="BM90" s="10">
        <v>0</v>
      </c>
      <c r="BN90" s="10">
        <v>0</v>
      </c>
      <c r="BO90" t="s">
        <v>280</v>
      </c>
      <c r="BQ90" s="10"/>
      <c r="BR90" s="10"/>
      <c r="BS90">
        <v>10</v>
      </c>
      <c r="BT90" s="10">
        <v>29148</v>
      </c>
      <c r="BU90" s="10">
        <v>2242</v>
      </c>
      <c r="BV90" s="10">
        <v>31390</v>
      </c>
      <c r="BW90" t="s">
        <v>280</v>
      </c>
      <c r="BX90" t="s">
        <v>280</v>
      </c>
      <c r="BY90" t="s">
        <v>280</v>
      </c>
      <c r="BZ90" t="s">
        <v>273</v>
      </c>
      <c r="CA90" t="s">
        <v>273</v>
      </c>
      <c r="CB90" t="s">
        <v>280</v>
      </c>
      <c r="CC90" t="s">
        <v>280</v>
      </c>
      <c r="CD90" t="s">
        <v>273</v>
      </c>
      <c r="CE90" t="s">
        <v>273</v>
      </c>
      <c r="CF90" t="s">
        <v>273</v>
      </c>
      <c r="CH90" s="10">
        <v>3347</v>
      </c>
      <c r="CI90" s="10">
        <v>500</v>
      </c>
      <c r="CJ90" s="10">
        <v>0</v>
      </c>
      <c r="CK90" s="10">
        <v>3847</v>
      </c>
      <c r="CL90" s="10">
        <v>1155</v>
      </c>
      <c r="CM90" s="10">
        <v>861</v>
      </c>
      <c r="CN90" s="10">
        <v>899</v>
      </c>
      <c r="CO90" s="10">
        <v>0</v>
      </c>
      <c r="CP90" s="10">
        <v>10467</v>
      </c>
      <c r="CQ90" s="10">
        <v>13382</v>
      </c>
      <c r="CR90" s="10">
        <v>48619</v>
      </c>
      <c r="CS90" s="10">
        <v>0</v>
      </c>
      <c r="CT90" s="1">
        <v>9128</v>
      </c>
      <c r="CU90">
        <v>379</v>
      </c>
      <c r="CV90">
        <v>706</v>
      </c>
      <c r="CW90" s="1">
        <v>8801</v>
      </c>
      <c r="CX90">
        <v>42</v>
      </c>
      <c r="CY90">
        <v>0</v>
      </c>
      <c r="CZ90">
        <v>0</v>
      </c>
      <c r="DA90">
        <v>42</v>
      </c>
      <c r="DB90">
        <v>98</v>
      </c>
      <c r="DC90">
        <v>0</v>
      </c>
      <c r="DD90">
        <v>0</v>
      </c>
      <c r="DE90">
        <v>98</v>
      </c>
      <c r="DF90">
        <v>1</v>
      </c>
      <c r="DG90">
        <v>0</v>
      </c>
      <c r="DH90">
        <v>0</v>
      </c>
      <c r="DI90">
        <v>1</v>
      </c>
      <c r="DJ90" t="s">
        <v>1134</v>
      </c>
      <c r="DK90">
        <v>139</v>
      </c>
      <c r="DL90">
        <v>0</v>
      </c>
      <c r="DM90">
        <v>0</v>
      </c>
      <c r="DN90">
        <v>139</v>
      </c>
      <c r="DO90" s="1">
        <v>9407</v>
      </c>
      <c r="DP90">
        <v>379</v>
      </c>
      <c r="DQ90">
        <v>706</v>
      </c>
      <c r="DR90" s="1">
        <v>9080</v>
      </c>
      <c r="DS90" t="s">
        <v>1135</v>
      </c>
      <c r="DT90">
        <v>100</v>
      </c>
      <c r="DU90" t="s">
        <v>280</v>
      </c>
      <c r="DV90" t="s">
        <v>273</v>
      </c>
      <c r="DW90" t="s">
        <v>280</v>
      </c>
      <c r="DX90" t="s">
        <v>280</v>
      </c>
      <c r="DY90" t="s">
        <v>280</v>
      </c>
      <c r="DZ90" t="s">
        <v>273</v>
      </c>
      <c r="EA90" t="s">
        <v>280</v>
      </c>
      <c r="EB90" t="s">
        <v>273</v>
      </c>
      <c r="EC90" t="s">
        <v>280</v>
      </c>
      <c r="ED90" t="s">
        <v>280</v>
      </c>
      <c r="EE90" t="s">
        <v>280</v>
      </c>
      <c r="EF90" t="s">
        <v>280</v>
      </c>
      <c r="EG90">
        <v>390</v>
      </c>
      <c r="EH90" s="1">
        <v>2100</v>
      </c>
      <c r="EI90" t="s">
        <v>285</v>
      </c>
      <c r="EJ90">
        <v>350</v>
      </c>
      <c r="EK90" t="s">
        <v>285</v>
      </c>
      <c r="EL90">
        <v>900</v>
      </c>
      <c r="EM90" t="s">
        <v>285</v>
      </c>
      <c r="EN90" s="1">
        <v>1069</v>
      </c>
      <c r="EO90">
        <v>701</v>
      </c>
      <c r="EP90">
        <v>35</v>
      </c>
      <c r="EQ90" s="1">
        <v>1805</v>
      </c>
      <c r="ER90">
        <v>412</v>
      </c>
      <c r="ES90">
        <v>69</v>
      </c>
      <c r="ET90">
        <v>481</v>
      </c>
      <c r="EU90">
        <v>52</v>
      </c>
      <c r="EV90">
        <v>2</v>
      </c>
      <c r="EW90">
        <v>54</v>
      </c>
      <c r="EX90">
        <v>367</v>
      </c>
      <c r="EY90">
        <v>74</v>
      </c>
      <c r="EZ90">
        <v>441</v>
      </c>
      <c r="FA90">
        <v>0</v>
      </c>
      <c r="FB90">
        <v>0</v>
      </c>
      <c r="FC90">
        <v>0</v>
      </c>
      <c r="FD90">
        <v>976</v>
      </c>
      <c r="FE90" s="1">
        <v>1900</v>
      </c>
      <c r="FF90">
        <v>846</v>
      </c>
      <c r="FG90" s="1">
        <v>2781</v>
      </c>
      <c r="FH90">
        <v>0</v>
      </c>
      <c r="FI90">
        <v>19</v>
      </c>
      <c r="FJ90" t="s">
        <v>280</v>
      </c>
      <c r="FK90" t="s">
        <v>362</v>
      </c>
      <c r="FV90" t="s">
        <v>280</v>
      </c>
      <c r="FW90" t="s">
        <v>280</v>
      </c>
      <c r="FX90" t="s">
        <v>273</v>
      </c>
      <c r="FY90" t="s">
        <v>280</v>
      </c>
      <c r="FZ90" t="s">
        <v>280</v>
      </c>
      <c r="GA90" t="s">
        <v>280</v>
      </c>
      <c r="GB90">
        <v>5</v>
      </c>
      <c r="GC90" s="12" t="s">
        <v>280</v>
      </c>
      <c r="GE90">
        <v>25</v>
      </c>
      <c r="GF90">
        <v>30</v>
      </c>
      <c r="GG90">
        <v>55</v>
      </c>
      <c r="GH90">
        <v>18</v>
      </c>
      <c r="GI90">
        <v>0</v>
      </c>
      <c r="GJ90">
        <v>1</v>
      </c>
      <c r="GK90">
        <v>74</v>
      </c>
      <c r="GL90">
        <v>73</v>
      </c>
      <c r="GM90">
        <v>1</v>
      </c>
      <c r="GN90">
        <v>0</v>
      </c>
      <c r="GO90">
        <v>74</v>
      </c>
      <c r="GP90">
        <v>50</v>
      </c>
      <c r="GQ90">
        <v>709</v>
      </c>
      <c r="GR90">
        <v>759</v>
      </c>
      <c r="GS90">
        <v>200</v>
      </c>
      <c r="GT90">
        <v>0</v>
      </c>
      <c r="GU90">
        <v>72</v>
      </c>
      <c r="GV90" s="1">
        <v>1031</v>
      </c>
      <c r="GW90">
        <v>959</v>
      </c>
      <c r="GX90">
        <v>72</v>
      </c>
      <c r="GY90">
        <v>0</v>
      </c>
      <c r="GZ90" s="1">
        <v>1031</v>
      </c>
      <c r="HA90">
        <v>0</v>
      </c>
      <c r="HB90">
        <v>0</v>
      </c>
      <c r="HC90">
        <v>5</v>
      </c>
      <c r="HE90">
        <v>5</v>
      </c>
      <c r="HG90">
        <v>1</v>
      </c>
      <c r="HI90" t="s">
        <v>273</v>
      </c>
      <c r="HJ90">
        <v>257</v>
      </c>
      <c r="HK90" t="s">
        <v>280</v>
      </c>
      <c r="HM90" t="s">
        <v>280</v>
      </c>
      <c r="HO90" t="s">
        <v>379</v>
      </c>
      <c r="HP90" t="s">
        <v>273</v>
      </c>
      <c r="HQ90">
        <v>5</v>
      </c>
      <c r="HR90" t="s">
        <v>512</v>
      </c>
      <c r="HS90" t="s">
        <v>314</v>
      </c>
      <c r="HT90" t="s">
        <v>365</v>
      </c>
      <c r="HU90" t="s">
        <v>273</v>
      </c>
      <c r="HV90" t="s">
        <v>278</v>
      </c>
      <c r="HX90" t="s">
        <v>366</v>
      </c>
      <c r="HY90" t="s">
        <v>1136</v>
      </c>
      <c r="HZ90">
        <v>35</v>
      </c>
      <c r="IA90">
        <v>50</v>
      </c>
      <c r="IB90" t="s">
        <v>273</v>
      </c>
      <c r="IC90" t="s">
        <v>280</v>
      </c>
      <c r="ID90" t="s">
        <v>280</v>
      </c>
      <c r="IE90" t="s">
        <v>280</v>
      </c>
      <c r="IF90" t="s">
        <v>273</v>
      </c>
      <c r="IG90" t="s">
        <v>280</v>
      </c>
      <c r="IH90" t="s">
        <v>280</v>
      </c>
      <c r="II90" t="s">
        <v>273</v>
      </c>
      <c r="IJ90" t="s">
        <v>273</v>
      </c>
      <c r="IK90" t="s">
        <v>273</v>
      </c>
      <c r="IL90" t="s">
        <v>280</v>
      </c>
      <c r="IM90" t="s">
        <v>273</v>
      </c>
      <c r="IN90" t="s">
        <v>280</v>
      </c>
      <c r="IO90" t="s">
        <v>273</v>
      </c>
      <c r="IP90" t="s">
        <v>273</v>
      </c>
      <c r="IQ90" t="s">
        <v>280</v>
      </c>
      <c r="IR90" t="s">
        <v>273</v>
      </c>
      <c r="IS90" t="s">
        <v>280</v>
      </c>
      <c r="IT90" t="s">
        <v>1137</v>
      </c>
      <c r="IU90" t="s">
        <v>280</v>
      </c>
      <c r="IW90">
        <v>1</v>
      </c>
      <c r="IX90">
        <v>32</v>
      </c>
      <c r="IY90">
        <v>0.8</v>
      </c>
      <c r="IZ90">
        <v>0</v>
      </c>
      <c r="JA90">
        <v>0</v>
      </c>
      <c r="JB90">
        <v>0</v>
      </c>
      <c r="JC90">
        <v>0</v>
      </c>
      <c r="JD90">
        <v>0</v>
      </c>
      <c r="JE90">
        <v>0</v>
      </c>
      <c r="JF90">
        <v>0.8</v>
      </c>
      <c r="JG90" t="s">
        <v>367</v>
      </c>
      <c r="JH90" s="14">
        <v>17.7</v>
      </c>
      <c r="JI90">
        <v>1</v>
      </c>
      <c r="JJ90">
        <v>1.5</v>
      </c>
      <c r="JK90" t="s">
        <v>1138</v>
      </c>
      <c r="JL90" t="s">
        <v>304</v>
      </c>
      <c r="JM90" s="2">
        <v>46108</v>
      </c>
    </row>
    <row r="91" spans="1:273" x14ac:dyDescent="0.25">
      <c r="A91" t="s">
        <v>1139</v>
      </c>
      <c r="B91" t="s">
        <v>1140</v>
      </c>
      <c r="C91" t="s">
        <v>1140</v>
      </c>
      <c r="D91" t="s">
        <v>1141</v>
      </c>
      <c r="E91">
        <v>69341</v>
      </c>
      <c r="F91" t="s">
        <v>1142</v>
      </c>
      <c r="G91" t="s">
        <v>1143</v>
      </c>
      <c r="H91" t="s">
        <v>387</v>
      </c>
      <c r="I91" s="1">
        <v>8554</v>
      </c>
      <c r="J91" s="1">
        <v>8554</v>
      </c>
      <c r="K91">
        <v>0</v>
      </c>
      <c r="L91">
        <v>0</v>
      </c>
      <c r="M91">
        <v>1962</v>
      </c>
      <c r="N91">
        <v>2001</v>
      </c>
      <c r="O91" t="s">
        <v>273</v>
      </c>
      <c r="Q91" t="s">
        <v>274</v>
      </c>
      <c r="R91" t="s">
        <v>275</v>
      </c>
      <c r="S91" t="s">
        <v>276</v>
      </c>
      <c r="T91" t="s">
        <v>273</v>
      </c>
      <c r="U91" t="s">
        <v>277</v>
      </c>
      <c r="W91">
        <v>1</v>
      </c>
      <c r="X91" t="s">
        <v>273</v>
      </c>
      <c r="Y91" t="s">
        <v>273</v>
      </c>
      <c r="Z91">
        <v>93</v>
      </c>
      <c r="AA91" t="s">
        <v>280</v>
      </c>
      <c r="AE91" t="s">
        <v>273</v>
      </c>
      <c r="AG91" s="1">
        <v>11000</v>
      </c>
      <c r="AH91" s="1">
        <v>2808</v>
      </c>
      <c r="AI91">
        <v>52</v>
      </c>
      <c r="AJ91" s="1">
        <v>2808</v>
      </c>
      <c r="AK91" s="2">
        <v>45566</v>
      </c>
      <c r="AL91" s="2">
        <v>45930</v>
      </c>
      <c r="AM91" s="10">
        <v>652111</v>
      </c>
      <c r="AO91" s="10"/>
      <c r="AQ91" s="10"/>
      <c r="AS91" s="10"/>
      <c r="AT91" s="10">
        <v>652111</v>
      </c>
      <c r="AU91" s="10">
        <v>1351</v>
      </c>
      <c r="AV91" s="10">
        <v>500</v>
      </c>
      <c r="AW91" s="10">
        <v>0</v>
      </c>
      <c r="AX91" s="10">
        <v>0</v>
      </c>
      <c r="AY91" s="10">
        <v>0</v>
      </c>
      <c r="AZ91" s="10">
        <v>1851</v>
      </c>
      <c r="BB91" s="10">
        <v>0</v>
      </c>
      <c r="BC91" s="10">
        <v>0</v>
      </c>
      <c r="BD91" s="10">
        <v>739</v>
      </c>
      <c r="BE91" s="10">
        <v>100</v>
      </c>
      <c r="BF91" t="s">
        <v>1144</v>
      </c>
      <c r="BG91" s="10">
        <v>9100</v>
      </c>
      <c r="BH91" s="10">
        <v>9939</v>
      </c>
      <c r="BI91" s="10">
        <v>663901</v>
      </c>
      <c r="BJ91" s="10">
        <v>0</v>
      </c>
      <c r="BK91" s="10">
        <v>0</v>
      </c>
      <c r="BL91" s="10">
        <v>0</v>
      </c>
      <c r="BM91" s="10">
        <v>0</v>
      </c>
      <c r="BN91" s="10">
        <v>0</v>
      </c>
      <c r="BO91" t="s">
        <v>280</v>
      </c>
      <c r="BQ91" s="10"/>
      <c r="BR91" s="10"/>
      <c r="BT91" s="10">
        <v>345810</v>
      </c>
      <c r="BU91" s="10">
        <v>143828</v>
      </c>
      <c r="BV91" s="10">
        <v>489638</v>
      </c>
      <c r="BW91" t="s">
        <v>273</v>
      </c>
      <c r="BX91" t="s">
        <v>273</v>
      </c>
      <c r="BY91" t="s">
        <v>273</v>
      </c>
      <c r="BZ91" t="s">
        <v>273</v>
      </c>
      <c r="CA91" t="s">
        <v>273</v>
      </c>
      <c r="CB91" t="s">
        <v>273</v>
      </c>
      <c r="CC91" t="s">
        <v>273</v>
      </c>
      <c r="CD91" t="s">
        <v>273</v>
      </c>
      <c r="CE91" t="s">
        <v>273</v>
      </c>
      <c r="CF91" t="s">
        <v>273</v>
      </c>
      <c r="CG91" t="s">
        <v>1145</v>
      </c>
      <c r="CH91" s="10">
        <v>24400</v>
      </c>
      <c r="CI91" s="10">
        <v>3134</v>
      </c>
      <c r="CJ91" s="10">
        <v>1273</v>
      </c>
      <c r="CK91" s="10">
        <v>28807</v>
      </c>
      <c r="CL91" s="10">
        <v>5153</v>
      </c>
      <c r="CM91" s="10">
        <v>2480</v>
      </c>
      <c r="CN91" s="10">
        <v>1308</v>
      </c>
      <c r="CO91" s="10">
        <v>4871</v>
      </c>
      <c r="CP91" s="10">
        <v>42137</v>
      </c>
      <c r="CQ91" s="10">
        <v>55949</v>
      </c>
      <c r="CR91" s="10">
        <v>574394</v>
      </c>
      <c r="CS91" s="10">
        <v>0</v>
      </c>
      <c r="CT91" s="1">
        <v>28692</v>
      </c>
      <c r="CU91" s="1">
        <v>1677</v>
      </c>
      <c r="CV91">
        <v>503</v>
      </c>
      <c r="CW91" s="1">
        <v>29866</v>
      </c>
      <c r="CX91" s="1">
        <v>1014</v>
      </c>
      <c r="CY91">
        <v>10</v>
      </c>
      <c r="CZ91">
        <v>2</v>
      </c>
      <c r="DA91" s="1">
        <v>1022</v>
      </c>
      <c r="DB91" s="1">
        <v>1165</v>
      </c>
      <c r="DC91">
        <v>9</v>
      </c>
      <c r="DD91">
        <v>15</v>
      </c>
      <c r="DE91" s="1">
        <v>1159</v>
      </c>
      <c r="DF91">
        <v>40</v>
      </c>
      <c r="DG91">
        <v>0</v>
      </c>
      <c r="DH91">
        <v>0</v>
      </c>
      <c r="DI91">
        <v>40</v>
      </c>
      <c r="DJ91" t="s">
        <v>1146</v>
      </c>
      <c r="DK91">
        <v>205</v>
      </c>
      <c r="DL91">
        <v>4</v>
      </c>
      <c r="DM91">
        <v>0</v>
      </c>
      <c r="DN91">
        <v>209</v>
      </c>
      <c r="DO91" s="1">
        <v>31076</v>
      </c>
      <c r="DP91" s="1">
        <v>1700</v>
      </c>
      <c r="DQ91">
        <v>520</v>
      </c>
      <c r="DR91" s="1">
        <v>32256</v>
      </c>
      <c r="DS91" t="s">
        <v>1147</v>
      </c>
      <c r="DT91" s="1">
        <v>1613</v>
      </c>
      <c r="DU91" t="s">
        <v>280</v>
      </c>
      <c r="DV91" t="s">
        <v>273</v>
      </c>
      <c r="DW91" t="s">
        <v>280</v>
      </c>
      <c r="DX91" t="s">
        <v>280</v>
      </c>
      <c r="DY91" t="s">
        <v>280</v>
      </c>
      <c r="DZ91" t="s">
        <v>273</v>
      </c>
      <c r="EA91" t="s">
        <v>280</v>
      </c>
      <c r="EB91" t="s">
        <v>273</v>
      </c>
      <c r="EC91" t="s">
        <v>280</v>
      </c>
      <c r="ED91" t="s">
        <v>280</v>
      </c>
      <c r="EE91" t="s">
        <v>280</v>
      </c>
      <c r="EF91" t="s">
        <v>280</v>
      </c>
      <c r="EG91" s="1">
        <v>1385</v>
      </c>
      <c r="EH91" s="1">
        <v>29358</v>
      </c>
      <c r="EI91" t="s">
        <v>281</v>
      </c>
      <c r="EJ91" s="1">
        <v>2335</v>
      </c>
      <c r="EK91" t="s">
        <v>281</v>
      </c>
      <c r="EL91" s="1">
        <v>3036</v>
      </c>
      <c r="EM91" t="s">
        <v>281</v>
      </c>
      <c r="EN91" s="1">
        <v>11588</v>
      </c>
      <c r="EO91" s="1">
        <v>16244</v>
      </c>
      <c r="EP91">
        <v>769</v>
      </c>
      <c r="EQ91" s="1">
        <v>28601</v>
      </c>
      <c r="ER91" s="1">
        <v>3155</v>
      </c>
      <c r="ES91">
        <v>380</v>
      </c>
      <c r="ET91" s="1">
        <v>3535</v>
      </c>
      <c r="EU91" s="1">
        <v>1177</v>
      </c>
      <c r="EV91">
        <v>3</v>
      </c>
      <c r="EW91" s="1">
        <v>1180</v>
      </c>
      <c r="EX91" s="1">
        <v>6155</v>
      </c>
      <c r="EY91">
        <v>687</v>
      </c>
      <c r="EZ91" s="1">
        <v>6842</v>
      </c>
      <c r="FA91">
        <v>0</v>
      </c>
      <c r="FB91">
        <v>0</v>
      </c>
      <c r="FC91">
        <v>0</v>
      </c>
      <c r="FD91" s="1">
        <v>11557</v>
      </c>
      <c r="FE91" s="1">
        <v>22075</v>
      </c>
      <c r="FF91" s="1">
        <v>17314</v>
      </c>
      <c r="FG91" s="1">
        <v>40158</v>
      </c>
      <c r="FH91">
        <v>292</v>
      </c>
      <c r="FI91">
        <v>309</v>
      </c>
      <c r="FJ91" t="s">
        <v>280</v>
      </c>
      <c r="FK91" t="s">
        <v>362</v>
      </c>
      <c r="FV91" t="s">
        <v>280</v>
      </c>
      <c r="FW91" t="s">
        <v>280</v>
      </c>
      <c r="FX91" t="s">
        <v>273</v>
      </c>
      <c r="FY91" t="s">
        <v>280</v>
      </c>
      <c r="FZ91" t="s">
        <v>280</v>
      </c>
      <c r="GA91" t="s">
        <v>280</v>
      </c>
      <c r="GB91">
        <v>11</v>
      </c>
      <c r="GC91" s="12" t="s">
        <v>280</v>
      </c>
      <c r="GE91">
        <v>84</v>
      </c>
      <c r="GF91">
        <v>30</v>
      </c>
      <c r="GG91">
        <v>114</v>
      </c>
      <c r="GH91">
        <v>23</v>
      </c>
      <c r="GI91">
        <v>116</v>
      </c>
      <c r="GJ91">
        <v>26</v>
      </c>
      <c r="GK91">
        <v>279</v>
      </c>
      <c r="GL91">
        <v>161</v>
      </c>
      <c r="GM91">
        <v>118</v>
      </c>
      <c r="GN91">
        <v>0</v>
      </c>
      <c r="GO91">
        <v>279</v>
      </c>
      <c r="GP91" s="1">
        <v>2683</v>
      </c>
      <c r="GQ91">
        <v>866</v>
      </c>
      <c r="GR91" s="1">
        <v>3549</v>
      </c>
      <c r="GS91">
        <v>325</v>
      </c>
      <c r="GT91" s="1">
        <v>1973</v>
      </c>
      <c r="GU91">
        <v>933</v>
      </c>
      <c r="GV91" s="1">
        <v>6780</v>
      </c>
      <c r="GW91" s="1">
        <v>2580</v>
      </c>
      <c r="GX91" s="1">
        <v>4200</v>
      </c>
      <c r="GY91">
        <v>0</v>
      </c>
      <c r="GZ91" s="1">
        <v>6780</v>
      </c>
      <c r="HA91">
        <v>0</v>
      </c>
      <c r="HB91">
        <v>0</v>
      </c>
      <c r="HC91">
        <v>19</v>
      </c>
      <c r="HD91" s="1">
        <v>2629</v>
      </c>
      <c r="HE91">
        <v>0</v>
      </c>
      <c r="HF91">
        <v>0</v>
      </c>
      <c r="HG91">
        <v>5</v>
      </c>
      <c r="HH91">
        <v>50</v>
      </c>
      <c r="HI91" t="s">
        <v>273</v>
      </c>
      <c r="HJ91">
        <v>274</v>
      </c>
      <c r="HK91" t="s">
        <v>273</v>
      </c>
      <c r="HL91">
        <v>36</v>
      </c>
      <c r="HM91" t="s">
        <v>273</v>
      </c>
      <c r="HN91">
        <v>193</v>
      </c>
      <c r="HO91" t="s">
        <v>379</v>
      </c>
      <c r="HP91" t="s">
        <v>273</v>
      </c>
      <c r="HQ91">
        <v>9</v>
      </c>
      <c r="HR91" t="s">
        <v>512</v>
      </c>
      <c r="HS91" t="s">
        <v>405</v>
      </c>
      <c r="HT91" t="s">
        <v>299</v>
      </c>
      <c r="HU91" t="s">
        <v>273</v>
      </c>
      <c r="HV91" t="s">
        <v>278</v>
      </c>
      <c r="HX91" t="s">
        <v>393</v>
      </c>
      <c r="HY91" t="s">
        <v>432</v>
      </c>
      <c r="HZ91">
        <v>90</v>
      </c>
      <c r="IA91">
        <v>71</v>
      </c>
      <c r="IB91" t="s">
        <v>273</v>
      </c>
      <c r="IC91" t="s">
        <v>280</v>
      </c>
      <c r="ID91" t="s">
        <v>280</v>
      </c>
      <c r="IE91" t="s">
        <v>280</v>
      </c>
      <c r="IF91" t="s">
        <v>273</v>
      </c>
      <c r="IG91" t="s">
        <v>280</v>
      </c>
      <c r="IH91" t="s">
        <v>280</v>
      </c>
      <c r="II91" t="s">
        <v>273</v>
      </c>
      <c r="IJ91" t="s">
        <v>280</v>
      </c>
      <c r="IK91" t="s">
        <v>273</v>
      </c>
      <c r="IL91" t="s">
        <v>280</v>
      </c>
      <c r="IM91" t="s">
        <v>280</v>
      </c>
      <c r="IN91" t="s">
        <v>280</v>
      </c>
      <c r="IO91" t="s">
        <v>273</v>
      </c>
      <c r="IP91" t="s">
        <v>280</v>
      </c>
      <c r="IQ91" t="s">
        <v>280</v>
      </c>
      <c r="IR91" t="s">
        <v>280</v>
      </c>
      <c r="IS91" t="s">
        <v>280</v>
      </c>
      <c r="IT91" t="s">
        <v>1148</v>
      </c>
      <c r="IU91" t="s">
        <v>280</v>
      </c>
      <c r="IW91">
        <v>10</v>
      </c>
      <c r="IX91">
        <v>282.5</v>
      </c>
      <c r="IY91">
        <v>7.06</v>
      </c>
      <c r="IZ91">
        <v>2</v>
      </c>
      <c r="JA91">
        <v>80</v>
      </c>
      <c r="JB91">
        <v>2</v>
      </c>
      <c r="JC91">
        <v>0</v>
      </c>
      <c r="JD91">
        <v>0</v>
      </c>
      <c r="JE91">
        <v>0</v>
      </c>
      <c r="JF91">
        <v>7.06</v>
      </c>
      <c r="JG91" t="s">
        <v>304</v>
      </c>
      <c r="JH91" s="14">
        <v>41.4</v>
      </c>
      <c r="JI91">
        <v>76</v>
      </c>
      <c r="JJ91">
        <v>2.2999999999999998</v>
      </c>
      <c r="JK91" t="s">
        <v>1149</v>
      </c>
      <c r="JL91" t="s">
        <v>304</v>
      </c>
      <c r="JM91" s="2">
        <v>46099</v>
      </c>
    </row>
    <row r="92" spans="1:273" x14ac:dyDescent="0.25">
      <c r="A92" t="s">
        <v>2641</v>
      </c>
      <c r="B92" t="s">
        <v>2642</v>
      </c>
      <c r="C92" t="s">
        <v>2643</v>
      </c>
      <c r="D92" t="s">
        <v>2644</v>
      </c>
      <c r="E92">
        <v>68840</v>
      </c>
      <c r="F92" t="s">
        <v>973</v>
      </c>
      <c r="G92" t="s">
        <v>2645</v>
      </c>
      <c r="H92" t="s">
        <v>272</v>
      </c>
      <c r="I92" s="1">
        <v>1917</v>
      </c>
      <c r="J92" s="1">
        <v>1917</v>
      </c>
      <c r="K92">
        <v>0</v>
      </c>
      <c r="L92">
        <v>0</v>
      </c>
      <c r="M92">
        <v>1999</v>
      </c>
      <c r="O92" t="s">
        <v>280</v>
      </c>
      <c r="Q92" t="s">
        <v>274</v>
      </c>
      <c r="R92" t="s">
        <v>275</v>
      </c>
      <c r="S92" t="s">
        <v>276</v>
      </c>
      <c r="T92" t="s">
        <v>273</v>
      </c>
      <c r="U92" t="s">
        <v>277</v>
      </c>
      <c r="W92">
        <v>1</v>
      </c>
      <c r="X92" t="s">
        <v>273</v>
      </c>
      <c r="Y92" t="s">
        <v>273</v>
      </c>
      <c r="Z92">
        <v>12</v>
      </c>
      <c r="AA92" t="s">
        <v>273</v>
      </c>
      <c r="AG92" s="1">
        <v>5500</v>
      </c>
      <c r="AH92" s="1">
        <v>1976</v>
      </c>
      <c r="AI92">
        <v>52</v>
      </c>
      <c r="AJ92" s="1">
        <v>1976</v>
      </c>
      <c r="AK92" s="2">
        <v>45566</v>
      </c>
      <c r="AL92" s="2">
        <v>45930</v>
      </c>
      <c r="AM92" s="10">
        <v>141483</v>
      </c>
      <c r="AO92" s="10"/>
      <c r="AQ92" s="10"/>
      <c r="AS92" s="10"/>
      <c r="AT92" s="10">
        <v>141483</v>
      </c>
      <c r="AU92" s="10">
        <v>1050</v>
      </c>
      <c r="AV92" s="10">
        <v>0</v>
      </c>
      <c r="AW92" s="10">
        <v>0</v>
      </c>
      <c r="AX92" s="10">
        <v>0</v>
      </c>
      <c r="AY92" s="10">
        <v>1000</v>
      </c>
      <c r="AZ92" s="10">
        <v>2050</v>
      </c>
      <c r="BB92" s="10">
        <v>0</v>
      </c>
      <c r="BC92" s="10">
        <v>0</v>
      </c>
      <c r="BD92" s="10">
        <v>0</v>
      </c>
      <c r="BE92" s="10">
        <v>0</v>
      </c>
      <c r="BF92" t="s">
        <v>2646</v>
      </c>
      <c r="BG92" s="10">
        <v>1021</v>
      </c>
      <c r="BH92" s="10">
        <v>1021</v>
      </c>
      <c r="BI92" s="10">
        <v>144554</v>
      </c>
      <c r="BJ92" s="10">
        <v>0</v>
      </c>
      <c r="BK92" s="10">
        <v>0</v>
      </c>
      <c r="BL92" s="10">
        <v>0</v>
      </c>
      <c r="BM92" s="10">
        <v>0</v>
      </c>
      <c r="BN92" s="10">
        <v>0</v>
      </c>
      <c r="BO92" t="s">
        <v>280</v>
      </c>
      <c r="BQ92" s="10"/>
      <c r="BR92" s="10"/>
      <c r="BS92">
        <v>22</v>
      </c>
      <c r="BT92" s="10">
        <v>92981</v>
      </c>
      <c r="BU92" s="10">
        <v>7113</v>
      </c>
      <c r="BV92" s="10">
        <v>100094</v>
      </c>
      <c r="BW92" t="s">
        <v>280</v>
      </c>
      <c r="BX92" t="s">
        <v>280</v>
      </c>
      <c r="BY92" t="s">
        <v>280</v>
      </c>
      <c r="BZ92" t="s">
        <v>280</v>
      </c>
      <c r="CA92" t="s">
        <v>273</v>
      </c>
      <c r="CB92" t="s">
        <v>280</v>
      </c>
      <c r="CC92" t="s">
        <v>280</v>
      </c>
      <c r="CD92" t="s">
        <v>273</v>
      </c>
      <c r="CE92" t="s">
        <v>273</v>
      </c>
      <c r="CF92" t="s">
        <v>273</v>
      </c>
      <c r="CH92" s="10">
        <v>12768</v>
      </c>
      <c r="CI92" s="10">
        <v>2056</v>
      </c>
      <c r="CJ92" s="10">
        <v>353</v>
      </c>
      <c r="CK92" s="10">
        <v>15177</v>
      </c>
      <c r="CL92" s="10">
        <v>1076</v>
      </c>
      <c r="CM92" s="10">
        <v>1540</v>
      </c>
      <c r="CN92" s="10">
        <v>1384</v>
      </c>
      <c r="CO92" s="10">
        <v>1025</v>
      </c>
      <c r="CP92" s="10">
        <v>20418</v>
      </c>
      <c r="CQ92" s="10">
        <v>25443</v>
      </c>
      <c r="CR92" s="10">
        <v>140714</v>
      </c>
      <c r="CS92" s="10">
        <v>0</v>
      </c>
      <c r="CT92" s="1">
        <v>14356</v>
      </c>
      <c r="CU92" s="1">
        <v>1143</v>
      </c>
      <c r="CV92" s="1">
        <v>1063</v>
      </c>
      <c r="CW92" s="1">
        <v>14436</v>
      </c>
      <c r="CX92">
        <v>133</v>
      </c>
      <c r="CY92">
        <v>0</v>
      </c>
      <c r="CZ92">
        <v>0</v>
      </c>
      <c r="DA92">
        <v>133</v>
      </c>
      <c r="DB92" s="1">
        <v>1161</v>
      </c>
      <c r="DC92">
        <v>85</v>
      </c>
      <c r="DD92">
        <v>153</v>
      </c>
      <c r="DE92" s="1">
        <v>1093</v>
      </c>
      <c r="DF92">
        <v>10</v>
      </c>
      <c r="DG92">
        <v>1</v>
      </c>
      <c r="DH92">
        <v>0</v>
      </c>
      <c r="DI92">
        <v>11</v>
      </c>
      <c r="DJ92" t="s">
        <v>297</v>
      </c>
      <c r="DK92">
        <v>0</v>
      </c>
      <c r="DL92">
        <v>0</v>
      </c>
      <c r="DM92">
        <v>0</v>
      </c>
      <c r="DN92">
        <v>0</v>
      </c>
      <c r="DO92" s="1">
        <v>15650</v>
      </c>
      <c r="DP92" s="1">
        <v>1228</v>
      </c>
      <c r="DQ92" s="1">
        <v>1216</v>
      </c>
      <c r="DR92" s="1">
        <v>15662</v>
      </c>
      <c r="DS92" t="s">
        <v>2647</v>
      </c>
      <c r="DT92">
        <v>40</v>
      </c>
      <c r="DU92" t="s">
        <v>280</v>
      </c>
      <c r="DV92" t="s">
        <v>273</v>
      </c>
      <c r="DW92" t="s">
        <v>280</v>
      </c>
      <c r="DX92" t="s">
        <v>280</v>
      </c>
      <c r="DY92" t="s">
        <v>280</v>
      </c>
      <c r="DZ92" t="s">
        <v>273</v>
      </c>
      <c r="EA92" t="s">
        <v>280</v>
      </c>
      <c r="EB92" t="s">
        <v>273</v>
      </c>
      <c r="EC92" t="s">
        <v>280</v>
      </c>
      <c r="ED92" t="s">
        <v>280</v>
      </c>
      <c r="EE92" t="s">
        <v>280</v>
      </c>
      <c r="EF92" t="s">
        <v>280</v>
      </c>
      <c r="EG92" s="1">
        <v>2010</v>
      </c>
      <c r="EH92" s="1">
        <v>10229</v>
      </c>
      <c r="EI92" t="s">
        <v>281</v>
      </c>
      <c r="EJ92">
        <v>185</v>
      </c>
      <c r="EK92" t="s">
        <v>285</v>
      </c>
      <c r="EL92" s="1">
        <v>1165</v>
      </c>
      <c r="EM92" t="s">
        <v>281</v>
      </c>
      <c r="EN92" s="1">
        <v>10084</v>
      </c>
      <c r="EO92" s="1">
        <v>11128</v>
      </c>
      <c r="EP92">
        <v>0</v>
      </c>
      <c r="EQ92" s="1">
        <v>21212</v>
      </c>
      <c r="ER92">
        <v>174</v>
      </c>
      <c r="ES92">
        <v>13</v>
      </c>
      <c r="ET92">
        <v>187</v>
      </c>
      <c r="EU92">
        <v>31</v>
      </c>
      <c r="EV92">
        <v>0</v>
      </c>
      <c r="EW92">
        <v>31</v>
      </c>
      <c r="EX92">
        <v>584</v>
      </c>
      <c r="EY92">
        <v>91</v>
      </c>
      <c r="EZ92">
        <v>675</v>
      </c>
      <c r="FC92">
        <v>0</v>
      </c>
      <c r="FD92">
        <v>893</v>
      </c>
      <c r="FE92" s="1">
        <v>10873</v>
      </c>
      <c r="FF92" s="1">
        <v>11232</v>
      </c>
      <c r="FG92" s="1">
        <v>22105</v>
      </c>
      <c r="FH92">
        <v>0</v>
      </c>
      <c r="FI92">
        <v>396</v>
      </c>
      <c r="FJ92" t="s">
        <v>280</v>
      </c>
      <c r="FK92" t="s">
        <v>295</v>
      </c>
      <c r="FV92" t="s">
        <v>280</v>
      </c>
      <c r="FW92" t="s">
        <v>273</v>
      </c>
      <c r="FX92" t="s">
        <v>273</v>
      </c>
      <c r="FY92" t="s">
        <v>280</v>
      </c>
      <c r="FZ92" t="s">
        <v>280</v>
      </c>
      <c r="GA92" t="s">
        <v>280</v>
      </c>
      <c r="GB92">
        <v>16</v>
      </c>
      <c r="GC92" s="12" t="s">
        <v>280</v>
      </c>
      <c r="GE92">
        <v>22</v>
      </c>
      <c r="GF92">
        <v>66</v>
      </c>
      <c r="GG92">
        <v>88</v>
      </c>
      <c r="GH92">
        <v>23</v>
      </c>
      <c r="GI92">
        <v>89</v>
      </c>
      <c r="GJ92">
        <v>9</v>
      </c>
      <c r="GK92">
        <v>209</v>
      </c>
      <c r="GL92">
        <v>203</v>
      </c>
      <c r="GM92">
        <v>6</v>
      </c>
      <c r="GN92">
        <v>0</v>
      </c>
      <c r="GO92">
        <v>209</v>
      </c>
      <c r="GP92">
        <v>552</v>
      </c>
      <c r="GQ92" s="1">
        <v>1961</v>
      </c>
      <c r="GR92" s="1">
        <v>2513</v>
      </c>
      <c r="GS92">
        <v>239</v>
      </c>
      <c r="GT92">
        <v>715</v>
      </c>
      <c r="GU92">
        <v>675</v>
      </c>
      <c r="GV92" s="1">
        <v>4142</v>
      </c>
      <c r="GW92" s="1">
        <v>3470</v>
      </c>
      <c r="GX92">
        <v>672</v>
      </c>
      <c r="GY92">
        <v>0</v>
      </c>
      <c r="GZ92" s="1">
        <v>4142</v>
      </c>
      <c r="HA92">
        <v>0</v>
      </c>
      <c r="HB92">
        <v>0</v>
      </c>
      <c r="HC92">
        <v>0</v>
      </c>
      <c r="HD92">
        <v>0</v>
      </c>
      <c r="HE92">
        <v>0</v>
      </c>
      <c r="HF92">
        <v>0</v>
      </c>
      <c r="HG92">
        <v>52</v>
      </c>
      <c r="HH92">
        <v>0</v>
      </c>
      <c r="HI92" t="s">
        <v>273</v>
      </c>
      <c r="HJ92">
        <v>122</v>
      </c>
      <c r="HK92" t="s">
        <v>273</v>
      </c>
      <c r="HL92">
        <v>51</v>
      </c>
      <c r="HM92" t="s">
        <v>273</v>
      </c>
      <c r="HN92">
        <v>32</v>
      </c>
      <c r="HO92" t="s">
        <v>1882</v>
      </c>
      <c r="HP92" t="s">
        <v>273</v>
      </c>
      <c r="HQ92">
        <v>5</v>
      </c>
      <c r="HR92" t="s">
        <v>443</v>
      </c>
      <c r="HS92" t="s">
        <v>444</v>
      </c>
      <c r="HT92" t="s">
        <v>299</v>
      </c>
      <c r="HU92" t="s">
        <v>273</v>
      </c>
      <c r="HV92" t="s">
        <v>278</v>
      </c>
      <c r="HX92" t="s">
        <v>286</v>
      </c>
      <c r="HY92" t="s">
        <v>300</v>
      </c>
      <c r="HZ92">
        <v>214</v>
      </c>
      <c r="IA92">
        <v>214</v>
      </c>
      <c r="IB92" t="s">
        <v>273</v>
      </c>
      <c r="IC92" t="s">
        <v>280</v>
      </c>
      <c r="ID92" t="s">
        <v>280</v>
      </c>
      <c r="IE92" t="s">
        <v>280</v>
      </c>
      <c r="IF92" t="s">
        <v>273</v>
      </c>
      <c r="IG92" t="s">
        <v>280</v>
      </c>
      <c r="IH92" t="s">
        <v>280</v>
      </c>
      <c r="II92" t="s">
        <v>273</v>
      </c>
      <c r="IJ92" t="s">
        <v>280</v>
      </c>
      <c r="IK92" t="s">
        <v>273</v>
      </c>
      <c r="IL92" t="s">
        <v>280</v>
      </c>
      <c r="IM92" t="s">
        <v>280</v>
      </c>
      <c r="IN92" t="s">
        <v>280</v>
      </c>
      <c r="IO92" t="s">
        <v>280</v>
      </c>
      <c r="IP92" t="s">
        <v>280</v>
      </c>
      <c r="IQ92" t="s">
        <v>280</v>
      </c>
      <c r="IR92" t="s">
        <v>280</v>
      </c>
      <c r="IS92" t="s">
        <v>280</v>
      </c>
      <c r="IT92" t="s">
        <v>2648</v>
      </c>
      <c r="IU92" t="s">
        <v>280</v>
      </c>
      <c r="IW92">
        <v>4</v>
      </c>
      <c r="IX92">
        <v>100</v>
      </c>
      <c r="IY92">
        <v>2.5</v>
      </c>
      <c r="IZ92">
        <v>0</v>
      </c>
      <c r="JA92">
        <v>0</v>
      </c>
      <c r="JB92">
        <v>0</v>
      </c>
      <c r="JC92">
        <v>0</v>
      </c>
      <c r="JD92">
        <v>0</v>
      </c>
      <c r="JE92">
        <v>0</v>
      </c>
      <c r="JF92">
        <v>2.5</v>
      </c>
      <c r="JG92" t="s">
        <v>302</v>
      </c>
      <c r="JH92" s="14">
        <v>23.66</v>
      </c>
      <c r="JI92">
        <v>2</v>
      </c>
      <c r="JJ92">
        <v>0.25</v>
      </c>
      <c r="JK92" t="s">
        <v>2649</v>
      </c>
      <c r="JL92" t="s">
        <v>302</v>
      </c>
      <c r="JM92" s="2">
        <v>46111</v>
      </c>
    </row>
    <row r="93" spans="1:273" x14ac:dyDescent="0.25">
      <c r="A93" t="s">
        <v>1150</v>
      </c>
      <c r="B93" t="s">
        <v>1151</v>
      </c>
      <c r="C93" t="s">
        <v>1151</v>
      </c>
      <c r="D93" t="s">
        <v>1152</v>
      </c>
      <c r="E93">
        <v>69343</v>
      </c>
      <c r="F93" t="s">
        <v>1153</v>
      </c>
      <c r="G93" t="s">
        <v>1154</v>
      </c>
      <c r="H93" t="s">
        <v>387</v>
      </c>
      <c r="I93" s="1">
        <v>1442</v>
      </c>
      <c r="J93" s="1">
        <v>1442</v>
      </c>
      <c r="K93">
        <v>0</v>
      </c>
      <c r="L93">
        <v>0</v>
      </c>
      <c r="M93">
        <v>1987</v>
      </c>
      <c r="O93" t="s">
        <v>280</v>
      </c>
      <c r="Q93" t="s">
        <v>274</v>
      </c>
      <c r="R93" t="s">
        <v>275</v>
      </c>
      <c r="S93" t="s">
        <v>276</v>
      </c>
      <c r="T93" t="s">
        <v>273</v>
      </c>
      <c r="U93" t="s">
        <v>277</v>
      </c>
      <c r="W93">
        <v>1</v>
      </c>
      <c r="X93" t="s">
        <v>273</v>
      </c>
      <c r="Y93" t="s">
        <v>280</v>
      </c>
      <c r="AC93" t="s">
        <v>273</v>
      </c>
      <c r="AE93" t="s">
        <v>273</v>
      </c>
      <c r="AF93" t="s">
        <v>1155</v>
      </c>
      <c r="AG93" s="1">
        <v>3000</v>
      </c>
      <c r="AH93" s="1">
        <v>1612</v>
      </c>
      <c r="AI93">
        <v>52</v>
      </c>
      <c r="AJ93" s="1">
        <v>1612</v>
      </c>
      <c r="AK93" s="2">
        <v>45566</v>
      </c>
      <c r="AL93" s="2">
        <v>45930</v>
      </c>
      <c r="AM93" s="10">
        <v>89210</v>
      </c>
      <c r="AO93" s="10"/>
      <c r="AP93" t="s">
        <v>1156</v>
      </c>
      <c r="AQ93" s="10">
        <v>4000</v>
      </c>
      <c r="AS93" s="10"/>
      <c r="AT93" s="10">
        <v>93210</v>
      </c>
      <c r="AU93" s="10">
        <v>875</v>
      </c>
      <c r="AV93" s="10">
        <v>0</v>
      </c>
      <c r="AW93" s="10">
        <v>0</v>
      </c>
      <c r="AX93" s="10">
        <v>0</v>
      </c>
      <c r="AY93" s="10">
        <v>0</v>
      </c>
      <c r="AZ93" s="10">
        <v>875</v>
      </c>
      <c r="BB93" s="10">
        <v>0</v>
      </c>
      <c r="BC93" s="10">
        <v>0</v>
      </c>
      <c r="BD93" s="10">
        <v>0</v>
      </c>
      <c r="BE93" s="10">
        <v>100</v>
      </c>
      <c r="BF93" t="s">
        <v>278</v>
      </c>
      <c r="BG93" s="10">
        <v>0</v>
      </c>
      <c r="BH93" s="10">
        <v>100</v>
      </c>
      <c r="BI93" s="10">
        <v>94185</v>
      </c>
      <c r="BJ93" s="10">
        <v>0</v>
      </c>
      <c r="BK93" s="10">
        <v>0</v>
      </c>
      <c r="BL93" s="10">
        <v>0</v>
      </c>
      <c r="BM93" s="10">
        <v>0</v>
      </c>
      <c r="BN93" s="10">
        <v>0</v>
      </c>
      <c r="BO93" t="s">
        <v>280</v>
      </c>
      <c r="BQ93" s="10"/>
      <c r="BR93" s="10"/>
      <c r="BS93">
        <v>0</v>
      </c>
      <c r="BT93" s="10">
        <v>59881</v>
      </c>
      <c r="BU93" s="10">
        <v>6417</v>
      </c>
      <c r="BV93" s="10">
        <v>66298</v>
      </c>
      <c r="BW93" t="s">
        <v>280</v>
      </c>
      <c r="BX93" t="s">
        <v>273</v>
      </c>
      <c r="BY93" t="s">
        <v>273</v>
      </c>
      <c r="BZ93" t="s">
        <v>273</v>
      </c>
      <c r="CA93" t="s">
        <v>273</v>
      </c>
      <c r="CB93" t="s">
        <v>273</v>
      </c>
      <c r="CC93" t="s">
        <v>273</v>
      </c>
      <c r="CD93" t="s">
        <v>273</v>
      </c>
      <c r="CE93" t="s">
        <v>273</v>
      </c>
      <c r="CF93" t="s">
        <v>273</v>
      </c>
      <c r="CH93" s="10">
        <v>11395</v>
      </c>
      <c r="CI93" s="10">
        <v>500</v>
      </c>
      <c r="CJ93" s="10">
        <v>768</v>
      </c>
      <c r="CK93" s="10">
        <v>12663</v>
      </c>
      <c r="CL93" s="10">
        <v>2500</v>
      </c>
      <c r="CM93" s="10">
        <v>2500</v>
      </c>
      <c r="CN93" s="10">
        <v>2500</v>
      </c>
      <c r="CO93" s="10">
        <v>200</v>
      </c>
      <c r="CP93" s="10">
        <v>12725</v>
      </c>
      <c r="CQ93" s="10">
        <v>20425</v>
      </c>
      <c r="CR93" s="10">
        <v>99386</v>
      </c>
      <c r="CS93" s="10">
        <v>0</v>
      </c>
      <c r="CT93" s="1">
        <v>9613</v>
      </c>
      <c r="CU93">
        <v>408</v>
      </c>
      <c r="CV93">
        <v>157</v>
      </c>
      <c r="CW93" s="1">
        <v>9864</v>
      </c>
      <c r="CX93">
        <v>270</v>
      </c>
      <c r="CY93">
        <v>7</v>
      </c>
      <c r="CZ93">
        <v>0</v>
      </c>
      <c r="DA93">
        <v>277</v>
      </c>
      <c r="DB93">
        <v>557</v>
      </c>
      <c r="DC93">
        <v>27</v>
      </c>
      <c r="DD93">
        <v>0</v>
      </c>
      <c r="DE93">
        <v>584</v>
      </c>
      <c r="DF93">
        <v>58</v>
      </c>
      <c r="DG93">
        <v>0</v>
      </c>
      <c r="DH93">
        <v>0</v>
      </c>
      <c r="DI93">
        <v>58</v>
      </c>
      <c r="DJ93" t="s">
        <v>1157</v>
      </c>
      <c r="DK93">
        <v>0</v>
      </c>
      <c r="DL93">
        <v>8</v>
      </c>
      <c r="DM93">
        <v>0</v>
      </c>
      <c r="DN93">
        <v>8</v>
      </c>
      <c r="DO93" s="1">
        <v>10440</v>
      </c>
      <c r="DP93">
        <v>450</v>
      </c>
      <c r="DQ93">
        <v>157</v>
      </c>
      <c r="DR93" s="1">
        <v>10733</v>
      </c>
      <c r="DS93" t="s">
        <v>297</v>
      </c>
      <c r="DT93">
        <v>0</v>
      </c>
      <c r="DU93" t="s">
        <v>280</v>
      </c>
      <c r="DV93" t="s">
        <v>273</v>
      </c>
      <c r="DW93" t="s">
        <v>280</v>
      </c>
      <c r="DX93" t="s">
        <v>280</v>
      </c>
      <c r="DY93" t="s">
        <v>280</v>
      </c>
      <c r="DZ93" t="s">
        <v>273</v>
      </c>
      <c r="EA93" t="s">
        <v>280</v>
      </c>
      <c r="EB93" t="s">
        <v>273</v>
      </c>
      <c r="EC93" t="s">
        <v>280</v>
      </c>
      <c r="ED93" t="s">
        <v>280</v>
      </c>
      <c r="EE93" t="s">
        <v>280</v>
      </c>
      <c r="EF93" t="s">
        <v>280</v>
      </c>
      <c r="EG93" s="1">
        <v>1103</v>
      </c>
      <c r="EH93" s="1">
        <v>3239</v>
      </c>
      <c r="EI93" t="s">
        <v>285</v>
      </c>
      <c r="EJ93" s="1">
        <v>1693</v>
      </c>
      <c r="EK93" t="s">
        <v>281</v>
      </c>
      <c r="EL93" s="1">
        <v>1982</v>
      </c>
      <c r="EM93" t="s">
        <v>281</v>
      </c>
      <c r="EN93" s="1">
        <v>2909</v>
      </c>
      <c r="EO93" s="1">
        <v>2650</v>
      </c>
      <c r="EP93">
        <v>541</v>
      </c>
      <c r="EQ93" s="1">
        <v>6100</v>
      </c>
      <c r="ER93">
        <v>938</v>
      </c>
      <c r="ES93">
        <v>118</v>
      </c>
      <c r="ET93" s="1">
        <v>1056</v>
      </c>
      <c r="EU93">
        <v>322</v>
      </c>
      <c r="EV93">
        <v>12</v>
      </c>
      <c r="EW93">
        <v>334</v>
      </c>
      <c r="EX93" s="1">
        <v>2073</v>
      </c>
      <c r="EY93">
        <v>410</v>
      </c>
      <c r="EZ93" s="1">
        <v>2483</v>
      </c>
      <c r="FA93">
        <v>0</v>
      </c>
      <c r="FB93">
        <v>0</v>
      </c>
      <c r="FC93">
        <v>0</v>
      </c>
      <c r="FD93" s="1">
        <v>3873</v>
      </c>
      <c r="FE93" s="1">
        <v>6242</v>
      </c>
      <c r="FF93" s="1">
        <v>3190</v>
      </c>
      <c r="FG93" s="1">
        <v>9973</v>
      </c>
      <c r="FH93">
        <v>3</v>
      </c>
      <c r="FI93">
        <v>73</v>
      </c>
      <c r="FJ93" t="s">
        <v>280</v>
      </c>
      <c r="FK93" t="s">
        <v>282</v>
      </c>
      <c r="FQ93" t="s">
        <v>273</v>
      </c>
      <c r="FR93" t="s">
        <v>273</v>
      </c>
      <c r="FS93" t="s">
        <v>273</v>
      </c>
      <c r="FV93" t="s">
        <v>280</v>
      </c>
      <c r="FW93" t="s">
        <v>280</v>
      </c>
      <c r="FX93" t="s">
        <v>273</v>
      </c>
      <c r="FY93" t="s">
        <v>280</v>
      </c>
      <c r="FZ93" t="s">
        <v>280</v>
      </c>
      <c r="GA93" t="s">
        <v>280</v>
      </c>
      <c r="GC93" s="12" t="s">
        <v>312</v>
      </c>
      <c r="GE93">
        <v>8</v>
      </c>
      <c r="GF93">
        <v>5</v>
      </c>
      <c r="GG93">
        <v>13</v>
      </c>
      <c r="GH93">
        <v>0</v>
      </c>
      <c r="GI93">
        <v>12</v>
      </c>
      <c r="GJ93">
        <v>0</v>
      </c>
      <c r="GK93">
        <v>25</v>
      </c>
      <c r="GL93">
        <v>17</v>
      </c>
      <c r="GM93">
        <v>8</v>
      </c>
      <c r="GN93">
        <v>0</v>
      </c>
      <c r="GO93">
        <v>25</v>
      </c>
      <c r="GP93">
        <v>85</v>
      </c>
      <c r="GQ93">
        <v>77</v>
      </c>
      <c r="GR93">
        <v>162</v>
      </c>
      <c r="GS93">
        <v>0</v>
      </c>
      <c r="GT93">
        <v>143</v>
      </c>
      <c r="GU93">
        <v>0</v>
      </c>
      <c r="GV93">
        <v>305</v>
      </c>
      <c r="GW93">
        <v>220</v>
      </c>
      <c r="GX93">
        <v>85</v>
      </c>
      <c r="GY93">
        <v>0</v>
      </c>
      <c r="GZ93">
        <v>305</v>
      </c>
      <c r="HA93">
        <v>0</v>
      </c>
      <c r="HB93">
        <v>0</v>
      </c>
      <c r="HC93">
        <v>0</v>
      </c>
      <c r="HD93">
        <v>0</v>
      </c>
      <c r="HE93">
        <v>0</v>
      </c>
      <c r="HF93">
        <v>0</v>
      </c>
      <c r="HG93">
        <v>0</v>
      </c>
      <c r="HH93">
        <v>0</v>
      </c>
      <c r="HI93" t="s">
        <v>273</v>
      </c>
      <c r="HJ93">
        <v>62</v>
      </c>
      <c r="HK93" t="s">
        <v>280</v>
      </c>
      <c r="HM93" t="s">
        <v>280</v>
      </c>
      <c r="HO93" t="s">
        <v>379</v>
      </c>
      <c r="HP93" t="s">
        <v>273</v>
      </c>
      <c r="HQ93">
        <v>4</v>
      </c>
      <c r="HR93" t="s">
        <v>278</v>
      </c>
      <c r="HS93" t="s">
        <v>471</v>
      </c>
      <c r="HT93" t="s">
        <v>365</v>
      </c>
      <c r="HU93" t="s">
        <v>273</v>
      </c>
      <c r="HV93" t="s">
        <v>278</v>
      </c>
      <c r="HX93" t="s">
        <v>393</v>
      </c>
      <c r="HY93" t="s">
        <v>1158</v>
      </c>
      <c r="HZ93">
        <v>111</v>
      </c>
      <c r="IA93">
        <v>80</v>
      </c>
      <c r="IB93" t="s">
        <v>273</v>
      </c>
      <c r="IC93" t="s">
        <v>280</v>
      </c>
      <c r="ID93" t="s">
        <v>280</v>
      </c>
      <c r="IE93" t="s">
        <v>280</v>
      </c>
      <c r="IF93" t="s">
        <v>273</v>
      </c>
      <c r="IG93" t="s">
        <v>280</v>
      </c>
      <c r="IH93" t="s">
        <v>280</v>
      </c>
      <c r="II93" t="s">
        <v>280</v>
      </c>
      <c r="IJ93" t="s">
        <v>280</v>
      </c>
      <c r="IK93" t="s">
        <v>280</v>
      </c>
      <c r="IL93" t="s">
        <v>280</v>
      </c>
      <c r="IM93" t="s">
        <v>280</v>
      </c>
      <c r="IN93" t="s">
        <v>280</v>
      </c>
      <c r="IO93" t="s">
        <v>280</v>
      </c>
      <c r="IP93" t="s">
        <v>280</v>
      </c>
      <c r="IQ93" t="s">
        <v>280</v>
      </c>
      <c r="IR93" t="s">
        <v>280</v>
      </c>
      <c r="IS93" t="s">
        <v>280</v>
      </c>
      <c r="IT93" t="s">
        <v>1159</v>
      </c>
      <c r="IU93" t="s">
        <v>280</v>
      </c>
      <c r="IW93">
        <v>3</v>
      </c>
      <c r="IX93">
        <v>38</v>
      </c>
      <c r="IY93">
        <v>0.95</v>
      </c>
      <c r="IZ93">
        <v>0</v>
      </c>
      <c r="JA93">
        <v>0</v>
      </c>
      <c r="JB93">
        <v>0</v>
      </c>
      <c r="JC93">
        <v>0</v>
      </c>
      <c r="JD93">
        <v>0</v>
      </c>
      <c r="JE93">
        <v>0</v>
      </c>
      <c r="JF93">
        <v>0.95</v>
      </c>
      <c r="JG93" t="s">
        <v>304</v>
      </c>
      <c r="JH93" s="14">
        <v>20.25</v>
      </c>
      <c r="JI93">
        <v>0</v>
      </c>
      <c r="JJ93">
        <v>0</v>
      </c>
      <c r="JK93" t="s">
        <v>1160</v>
      </c>
      <c r="JL93" t="s">
        <v>304</v>
      </c>
      <c r="JM93" s="2">
        <v>46104</v>
      </c>
    </row>
    <row r="94" spans="1:273" x14ac:dyDescent="0.25">
      <c r="A94" t="s">
        <v>1161</v>
      </c>
      <c r="B94" t="s">
        <v>1162</v>
      </c>
      <c r="C94" t="s">
        <v>1162</v>
      </c>
      <c r="D94" t="s">
        <v>1163</v>
      </c>
      <c r="E94">
        <v>69138</v>
      </c>
      <c r="F94" t="s">
        <v>842</v>
      </c>
      <c r="G94" t="s">
        <v>1164</v>
      </c>
      <c r="H94" t="s">
        <v>272</v>
      </c>
      <c r="I94" s="1">
        <v>3447</v>
      </c>
      <c r="J94" s="1">
        <v>3447</v>
      </c>
      <c r="K94">
        <v>0</v>
      </c>
      <c r="L94">
        <v>0</v>
      </c>
      <c r="M94">
        <v>1917</v>
      </c>
      <c r="N94">
        <v>1999</v>
      </c>
      <c r="O94" t="s">
        <v>280</v>
      </c>
      <c r="Q94" t="s">
        <v>274</v>
      </c>
      <c r="R94" t="s">
        <v>275</v>
      </c>
      <c r="S94" t="s">
        <v>276</v>
      </c>
      <c r="T94" t="s">
        <v>273</v>
      </c>
      <c r="U94" t="s">
        <v>277</v>
      </c>
      <c r="W94">
        <v>1</v>
      </c>
      <c r="X94" t="s">
        <v>273</v>
      </c>
      <c r="Y94" t="s">
        <v>273</v>
      </c>
      <c r="Z94">
        <v>41</v>
      </c>
      <c r="AA94" t="s">
        <v>273</v>
      </c>
      <c r="AD94" t="s">
        <v>273</v>
      </c>
      <c r="AE94" t="s">
        <v>273</v>
      </c>
      <c r="AF94" t="s">
        <v>1165</v>
      </c>
      <c r="AG94" s="1">
        <v>10000</v>
      </c>
      <c r="AH94" s="1">
        <v>2548</v>
      </c>
      <c r="AI94">
        <v>52</v>
      </c>
      <c r="AJ94" s="1">
        <v>2548</v>
      </c>
      <c r="AK94" s="2">
        <v>45566</v>
      </c>
      <c r="AL94" s="2">
        <v>45930</v>
      </c>
      <c r="AM94" s="10">
        <v>300794</v>
      </c>
      <c r="AO94" s="10"/>
      <c r="AQ94" s="10"/>
      <c r="AS94" s="10"/>
      <c r="AT94" s="10">
        <v>300794</v>
      </c>
      <c r="AU94" s="10">
        <v>1276</v>
      </c>
      <c r="AV94" s="10">
        <v>0</v>
      </c>
      <c r="AW94" s="10">
        <v>0</v>
      </c>
      <c r="AX94" s="10">
        <v>0</v>
      </c>
      <c r="AY94" s="10">
        <v>0</v>
      </c>
      <c r="AZ94" s="10">
        <v>1276</v>
      </c>
      <c r="BB94" s="10">
        <v>0</v>
      </c>
      <c r="BC94" s="10">
        <v>0</v>
      </c>
      <c r="BD94" s="10">
        <v>238</v>
      </c>
      <c r="BE94" s="10">
        <v>0</v>
      </c>
      <c r="BF94" t="s">
        <v>1166</v>
      </c>
      <c r="BG94" s="10">
        <v>5437</v>
      </c>
      <c r="BH94" s="10">
        <v>5675</v>
      </c>
      <c r="BI94" s="10">
        <v>307745</v>
      </c>
      <c r="BJ94" s="10">
        <v>0</v>
      </c>
      <c r="BK94" s="10">
        <v>0</v>
      </c>
      <c r="BL94" s="10">
        <v>0</v>
      </c>
      <c r="BM94" s="10">
        <v>0</v>
      </c>
      <c r="BN94" s="10">
        <v>0</v>
      </c>
      <c r="BO94" t="s">
        <v>280</v>
      </c>
      <c r="BQ94" s="10"/>
      <c r="BR94" s="10"/>
      <c r="BS94">
        <v>331</v>
      </c>
      <c r="BT94" s="10">
        <v>160500</v>
      </c>
      <c r="BU94" s="10">
        <v>78094</v>
      </c>
      <c r="BV94" s="10">
        <v>238594</v>
      </c>
      <c r="BW94" t="s">
        <v>273</v>
      </c>
      <c r="BX94" t="s">
        <v>273</v>
      </c>
      <c r="BY94" t="s">
        <v>273</v>
      </c>
      <c r="BZ94" t="s">
        <v>273</v>
      </c>
      <c r="CA94" t="s">
        <v>273</v>
      </c>
      <c r="CB94" t="s">
        <v>273</v>
      </c>
      <c r="CC94" t="s">
        <v>280</v>
      </c>
      <c r="CD94" t="s">
        <v>273</v>
      </c>
      <c r="CE94" t="s">
        <v>273</v>
      </c>
      <c r="CF94" t="s">
        <v>273</v>
      </c>
      <c r="CG94" t="s">
        <v>1167</v>
      </c>
      <c r="CH94" s="10">
        <v>24311</v>
      </c>
      <c r="CI94" s="10">
        <v>1906</v>
      </c>
      <c r="CJ94" s="10">
        <v>137</v>
      </c>
      <c r="CK94" s="10">
        <v>26354</v>
      </c>
      <c r="CL94" s="10">
        <v>799</v>
      </c>
      <c r="CM94" s="10">
        <v>5994</v>
      </c>
      <c r="CN94" s="10">
        <v>0</v>
      </c>
      <c r="CO94" s="10">
        <v>5</v>
      </c>
      <c r="CP94" s="10">
        <v>41298</v>
      </c>
      <c r="CQ94" s="10">
        <v>48096</v>
      </c>
      <c r="CR94" s="10">
        <v>313044</v>
      </c>
      <c r="CS94" s="10">
        <v>0</v>
      </c>
      <c r="CT94" s="1">
        <v>25616</v>
      </c>
      <c r="CU94" s="1">
        <v>1397</v>
      </c>
      <c r="CV94" s="1">
        <v>2009</v>
      </c>
      <c r="CW94" s="1">
        <v>25004</v>
      </c>
      <c r="CX94" s="1">
        <v>1255</v>
      </c>
      <c r="CY94">
        <v>9</v>
      </c>
      <c r="CZ94">
        <v>446</v>
      </c>
      <c r="DA94">
        <v>818</v>
      </c>
      <c r="DB94">
        <v>950</v>
      </c>
      <c r="DC94">
        <v>266</v>
      </c>
      <c r="DD94">
        <v>158</v>
      </c>
      <c r="DE94" s="1">
        <v>1058</v>
      </c>
      <c r="DF94">
        <v>31</v>
      </c>
      <c r="DG94">
        <v>0</v>
      </c>
      <c r="DH94">
        <v>0</v>
      </c>
      <c r="DI94">
        <v>31</v>
      </c>
      <c r="DJ94" t="s">
        <v>1168</v>
      </c>
      <c r="DK94">
        <v>592</v>
      </c>
      <c r="DL94">
        <v>1</v>
      </c>
      <c r="DM94">
        <v>0</v>
      </c>
      <c r="DN94">
        <v>593</v>
      </c>
      <c r="DO94" s="1">
        <v>28413</v>
      </c>
      <c r="DP94" s="1">
        <v>1673</v>
      </c>
      <c r="DQ94" s="1">
        <v>2613</v>
      </c>
      <c r="DR94" s="1">
        <v>27473</v>
      </c>
      <c r="DS94" t="s">
        <v>297</v>
      </c>
      <c r="DT94">
        <v>0</v>
      </c>
      <c r="DU94" t="s">
        <v>280</v>
      </c>
      <c r="DV94" t="s">
        <v>273</v>
      </c>
      <c r="DW94" t="s">
        <v>280</v>
      </c>
      <c r="DX94" t="s">
        <v>273</v>
      </c>
      <c r="DY94" t="s">
        <v>280</v>
      </c>
      <c r="DZ94" t="s">
        <v>273</v>
      </c>
      <c r="EA94" t="s">
        <v>273</v>
      </c>
      <c r="EB94" t="s">
        <v>273</v>
      </c>
      <c r="EC94" t="s">
        <v>280</v>
      </c>
      <c r="ED94" t="s">
        <v>280</v>
      </c>
      <c r="EE94" t="s">
        <v>280</v>
      </c>
      <c r="EF94" t="s">
        <v>280</v>
      </c>
      <c r="EG94" s="1">
        <v>4499</v>
      </c>
      <c r="EH94" s="1">
        <v>15135</v>
      </c>
      <c r="EI94" t="s">
        <v>281</v>
      </c>
      <c r="EJ94">
        <v>72</v>
      </c>
      <c r="EK94" t="s">
        <v>281</v>
      </c>
      <c r="EL94" s="1">
        <v>1221</v>
      </c>
      <c r="EM94" t="s">
        <v>281</v>
      </c>
      <c r="EN94" s="1">
        <v>9231</v>
      </c>
      <c r="EO94" s="1">
        <v>16389</v>
      </c>
      <c r="EP94">
        <v>36</v>
      </c>
      <c r="EQ94" s="1">
        <v>25656</v>
      </c>
      <c r="ER94" s="1">
        <v>2500</v>
      </c>
      <c r="ES94">
        <v>278</v>
      </c>
      <c r="ET94" s="1">
        <v>2778</v>
      </c>
      <c r="EU94">
        <v>960</v>
      </c>
      <c r="EV94">
        <v>0</v>
      </c>
      <c r="EW94">
        <v>960</v>
      </c>
      <c r="EX94" s="1">
        <v>3611</v>
      </c>
      <c r="EY94">
        <v>448</v>
      </c>
      <c r="EZ94" s="1">
        <v>4059</v>
      </c>
      <c r="FA94">
        <v>0</v>
      </c>
      <c r="FB94">
        <v>0</v>
      </c>
      <c r="FC94">
        <v>0</v>
      </c>
      <c r="FD94" s="1">
        <v>7797</v>
      </c>
      <c r="FE94" s="1">
        <v>16302</v>
      </c>
      <c r="FF94" s="1">
        <v>17115</v>
      </c>
      <c r="FG94" s="1">
        <v>33453</v>
      </c>
      <c r="FH94">
        <v>107</v>
      </c>
      <c r="FI94">
        <v>273</v>
      </c>
      <c r="FJ94" t="s">
        <v>273</v>
      </c>
      <c r="FK94" t="s">
        <v>362</v>
      </c>
      <c r="FV94" t="s">
        <v>280</v>
      </c>
      <c r="FW94" t="s">
        <v>280</v>
      </c>
      <c r="FX94" t="s">
        <v>273</v>
      </c>
      <c r="FY94" t="s">
        <v>280</v>
      </c>
      <c r="FZ94" t="s">
        <v>280</v>
      </c>
      <c r="GA94" t="s">
        <v>280</v>
      </c>
      <c r="GB94">
        <v>3</v>
      </c>
      <c r="GC94" s="12"/>
      <c r="GE94">
        <v>208</v>
      </c>
      <c r="GF94">
        <v>97</v>
      </c>
      <c r="GG94">
        <v>305</v>
      </c>
      <c r="GH94">
        <v>0</v>
      </c>
      <c r="GI94">
        <v>40</v>
      </c>
      <c r="GJ94">
        <v>3</v>
      </c>
      <c r="GK94">
        <v>348</v>
      </c>
      <c r="GL94">
        <v>233</v>
      </c>
      <c r="GM94">
        <v>115</v>
      </c>
      <c r="GN94">
        <v>0</v>
      </c>
      <c r="GO94">
        <v>348</v>
      </c>
      <c r="GP94" s="1">
        <v>2431</v>
      </c>
      <c r="GQ94" s="1">
        <v>1023</v>
      </c>
      <c r="GR94" s="1">
        <v>3454</v>
      </c>
      <c r="GS94">
        <v>0</v>
      </c>
      <c r="GT94">
        <v>256</v>
      </c>
      <c r="GU94">
        <v>778</v>
      </c>
      <c r="GV94" s="1">
        <v>4488</v>
      </c>
      <c r="GW94" s="1">
        <v>3954</v>
      </c>
      <c r="GX94">
        <v>534</v>
      </c>
      <c r="GY94">
        <v>0</v>
      </c>
      <c r="GZ94" s="1">
        <v>4488</v>
      </c>
      <c r="HA94">
        <v>0</v>
      </c>
      <c r="HB94">
        <v>0</v>
      </c>
      <c r="HC94">
        <v>12</v>
      </c>
      <c r="HD94">
        <v>0</v>
      </c>
      <c r="HE94">
        <v>0</v>
      </c>
      <c r="HF94">
        <v>0</v>
      </c>
      <c r="HG94">
        <v>5</v>
      </c>
      <c r="HH94">
        <v>0</v>
      </c>
      <c r="HI94" t="s">
        <v>273</v>
      </c>
      <c r="HJ94">
        <v>325</v>
      </c>
      <c r="HK94" t="s">
        <v>280</v>
      </c>
      <c r="HM94" t="s">
        <v>280</v>
      </c>
      <c r="HO94" t="s">
        <v>944</v>
      </c>
      <c r="HP94" t="s">
        <v>273</v>
      </c>
      <c r="HQ94">
        <v>12</v>
      </c>
      <c r="HR94" t="s">
        <v>325</v>
      </c>
      <c r="HS94" t="s">
        <v>1169</v>
      </c>
      <c r="HT94" t="s">
        <v>284</v>
      </c>
      <c r="HU94" t="s">
        <v>273</v>
      </c>
      <c r="HV94" s="1">
        <v>2236</v>
      </c>
      <c r="HW94" t="s">
        <v>285</v>
      </c>
      <c r="HX94" t="s">
        <v>286</v>
      </c>
      <c r="HY94" t="s">
        <v>300</v>
      </c>
      <c r="HZ94">
        <v>599</v>
      </c>
      <c r="IA94">
        <v>408</v>
      </c>
      <c r="IB94" t="s">
        <v>273</v>
      </c>
      <c r="IC94" t="s">
        <v>280</v>
      </c>
      <c r="ID94" t="s">
        <v>280</v>
      </c>
      <c r="IE94" t="s">
        <v>280</v>
      </c>
      <c r="IF94" t="s">
        <v>280</v>
      </c>
      <c r="IG94" t="s">
        <v>280</v>
      </c>
      <c r="IH94" t="s">
        <v>280</v>
      </c>
      <c r="II94" t="s">
        <v>280</v>
      </c>
      <c r="IJ94" t="s">
        <v>280</v>
      </c>
      <c r="IK94" t="s">
        <v>273</v>
      </c>
      <c r="IL94" t="s">
        <v>280</v>
      </c>
      <c r="IM94" t="s">
        <v>280</v>
      </c>
      <c r="IN94" t="s">
        <v>280</v>
      </c>
      <c r="IO94" t="s">
        <v>280</v>
      </c>
      <c r="IP94" t="s">
        <v>280</v>
      </c>
      <c r="IQ94" t="s">
        <v>280</v>
      </c>
      <c r="IR94" t="s">
        <v>280</v>
      </c>
      <c r="IS94" t="s">
        <v>280</v>
      </c>
      <c r="IT94" t="s">
        <v>1170</v>
      </c>
      <c r="IU94" t="s">
        <v>280</v>
      </c>
      <c r="IW94">
        <v>5</v>
      </c>
      <c r="IX94">
        <v>163</v>
      </c>
      <c r="IY94">
        <v>4.08</v>
      </c>
      <c r="IZ94">
        <v>0</v>
      </c>
      <c r="JA94">
        <v>0</v>
      </c>
      <c r="JB94">
        <v>0</v>
      </c>
      <c r="JC94">
        <v>0</v>
      </c>
      <c r="JD94">
        <v>0</v>
      </c>
      <c r="JE94">
        <v>0</v>
      </c>
      <c r="JF94">
        <v>4.08</v>
      </c>
      <c r="JG94" t="s">
        <v>304</v>
      </c>
      <c r="JH94" s="14">
        <v>26.44</v>
      </c>
      <c r="JI94">
        <v>0</v>
      </c>
      <c r="JJ94">
        <v>0</v>
      </c>
      <c r="JK94" t="s">
        <v>1171</v>
      </c>
      <c r="JL94" t="s">
        <v>304</v>
      </c>
      <c r="JM94" s="2">
        <v>46051</v>
      </c>
    </row>
    <row r="95" spans="1:273" x14ac:dyDescent="0.25">
      <c r="A95" t="s">
        <v>1172</v>
      </c>
      <c r="B95" t="s">
        <v>1173</v>
      </c>
      <c r="C95" t="s">
        <v>1173</v>
      </c>
      <c r="D95" t="s">
        <v>1174</v>
      </c>
      <c r="E95">
        <v>68801</v>
      </c>
      <c r="F95" t="s">
        <v>1175</v>
      </c>
      <c r="G95" t="s">
        <v>1176</v>
      </c>
      <c r="H95" t="s">
        <v>272</v>
      </c>
      <c r="I95">
        <v>53250</v>
      </c>
      <c r="J95">
        <v>53250</v>
      </c>
      <c r="K95">
        <v>0</v>
      </c>
      <c r="L95">
        <v>0</v>
      </c>
      <c r="M95">
        <v>1974</v>
      </c>
      <c r="N95">
        <v>2019</v>
      </c>
      <c r="O95" t="s">
        <v>280</v>
      </c>
      <c r="Q95" t="s">
        <v>274</v>
      </c>
      <c r="R95" t="s">
        <v>275</v>
      </c>
      <c r="S95" t="s">
        <v>276</v>
      </c>
      <c r="T95" t="s">
        <v>273</v>
      </c>
      <c r="U95" t="s">
        <v>277</v>
      </c>
      <c r="W95">
        <v>1</v>
      </c>
      <c r="X95" t="s">
        <v>273</v>
      </c>
      <c r="Y95" t="s">
        <v>273</v>
      </c>
      <c r="Z95" s="1">
        <v>5541</v>
      </c>
      <c r="AA95" t="s">
        <v>273</v>
      </c>
      <c r="AB95" t="s">
        <v>273</v>
      </c>
      <c r="AE95" t="s">
        <v>273</v>
      </c>
      <c r="AG95" s="1">
        <v>48852</v>
      </c>
      <c r="AH95" s="1">
        <v>2817</v>
      </c>
      <c r="AI95">
        <v>52</v>
      </c>
      <c r="AJ95" s="1">
        <v>2817</v>
      </c>
      <c r="AK95" s="2">
        <v>45566</v>
      </c>
      <c r="AL95" s="2">
        <v>45930</v>
      </c>
      <c r="AM95" s="10">
        <v>2086833</v>
      </c>
      <c r="AO95" s="10"/>
      <c r="AP95" t="s">
        <v>1177</v>
      </c>
      <c r="AQ95" s="10">
        <v>28325</v>
      </c>
      <c r="AS95" s="10"/>
      <c r="AT95" s="10">
        <v>2115158</v>
      </c>
      <c r="AU95" s="10">
        <v>7659</v>
      </c>
      <c r="AV95" s="10">
        <v>0</v>
      </c>
      <c r="AW95" s="10">
        <v>993</v>
      </c>
      <c r="AX95" s="10">
        <v>0</v>
      </c>
      <c r="AY95" s="10">
        <v>0</v>
      </c>
      <c r="AZ95" s="10">
        <v>8652</v>
      </c>
      <c r="BB95" s="10">
        <v>0</v>
      </c>
      <c r="BC95" s="10">
        <v>0</v>
      </c>
      <c r="BD95" s="10">
        <v>2071</v>
      </c>
      <c r="BE95" s="10">
        <v>300</v>
      </c>
      <c r="BF95" t="s">
        <v>1178</v>
      </c>
      <c r="BG95" s="10">
        <v>30000</v>
      </c>
      <c r="BH95" s="10">
        <v>32371</v>
      </c>
      <c r="BI95" s="10">
        <v>2156181</v>
      </c>
      <c r="BJ95" s="10">
        <v>66352</v>
      </c>
      <c r="BK95" s="10">
        <v>0</v>
      </c>
      <c r="BL95" s="10">
        <v>0</v>
      </c>
      <c r="BM95" s="10">
        <v>0</v>
      </c>
      <c r="BN95" s="10">
        <v>66352</v>
      </c>
      <c r="BO95" t="s">
        <v>273</v>
      </c>
      <c r="BP95" t="s">
        <v>1179</v>
      </c>
      <c r="BQ95" s="10">
        <v>40</v>
      </c>
      <c r="BR95" s="10">
        <v>40</v>
      </c>
      <c r="BS95">
        <v>182</v>
      </c>
      <c r="BT95" s="10">
        <v>1287727</v>
      </c>
      <c r="BU95" s="10">
        <v>393842</v>
      </c>
      <c r="BV95" s="10">
        <v>1681569</v>
      </c>
      <c r="BW95" t="s">
        <v>273</v>
      </c>
      <c r="BX95" t="s">
        <v>273</v>
      </c>
      <c r="BY95" t="s">
        <v>273</v>
      </c>
      <c r="BZ95" t="s">
        <v>273</v>
      </c>
      <c r="CA95" t="s">
        <v>273</v>
      </c>
      <c r="CB95" t="s">
        <v>273</v>
      </c>
      <c r="CC95" t="s">
        <v>273</v>
      </c>
      <c r="CD95" t="s">
        <v>273</v>
      </c>
      <c r="CE95" t="s">
        <v>273</v>
      </c>
      <c r="CF95" t="s">
        <v>273</v>
      </c>
      <c r="CG95" t="s">
        <v>1180</v>
      </c>
      <c r="CH95" s="10">
        <v>107248</v>
      </c>
      <c r="CI95" s="10">
        <v>101750</v>
      </c>
      <c r="CJ95" s="10">
        <v>11990</v>
      </c>
      <c r="CK95" s="10">
        <v>220988</v>
      </c>
      <c r="CL95" s="10">
        <v>52617</v>
      </c>
      <c r="CM95" s="10">
        <v>30229</v>
      </c>
      <c r="CN95" s="10">
        <v>0</v>
      </c>
      <c r="CO95" s="10">
        <v>4007</v>
      </c>
      <c r="CP95" s="10">
        <v>176352</v>
      </c>
      <c r="CQ95" s="10">
        <v>263205</v>
      </c>
      <c r="CR95" s="10">
        <v>2165762</v>
      </c>
      <c r="CS95" s="10">
        <v>66352</v>
      </c>
      <c r="CT95" s="1">
        <v>99136</v>
      </c>
      <c r="CU95" s="1">
        <v>12408</v>
      </c>
      <c r="CV95" s="1">
        <v>13678</v>
      </c>
      <c r="CW95" s="1">
        <v>97866</v>
      </c>
      <c r="CX95" s="1">
        <v>4293</v>
      </c>
      <c r="CY95">
        <v>54</v>
      </c>
      <c r="CZ95">
        <v>39</v>
      </c>
      <c r="DA95" s="1">
        <v>4308</v>
      </c>
      <c r="DB95" s="1">
        <v>10929</v>
      </c>
      <c r="DC95">
        <v>152</v>
      </c>
      <c r="DD95">
        <v>0</v>
      </c>
      <c r="DE95" s="1">
        <v>11081</v>
      </c>
      <c r="DF95">
        <v>140</v>
      </c>
      <c r="DG95">
        <v>1</v>
      </c>
      <c r="DH95">
        <v>21</v>
      </c>
      <c r="DI95">
        <v>120</v>
      </c>
      <c r="DJ95" t="s">
        <v>1181</v>
      </c>
      <c r="DK95" s="1">
        <v>1548</v>
      </c>
      <c r="DL95">
        <v>37</v>
      </c>
      <c r="DM95">
        <v>36</v>
      </c>
      <c r="DN95" s="1">
        <v>1549</v>
      </c>
      <c r="DO95" s="1">
        <v>115906</v>
      </c>
      <c r="DP95" s="1">
        <v>12651</v>
      </c>
      <c r="DQ95" s="1">
        <v>13753</v>
      </c>
      <c r="DR95" s="1">
        <v>114804</v>
      </c>
      <c r="DS95" t="s">
        <v>1182</v>
      </c>
      <c r="DT95" s="1">
        <v>16237</v>
      </c>
      <c r="DU95" t="s">
        <v>273</v>
      </c>
      <c r="DV95" t="s">
        <v>273</v>
      </c>
      <c r="DW95" t="s">
        <v>280</v>
      </c>
      <c r="DX95" t="s">
        <v>273</v>
      </c>
      <c r="DY95" t="s">
        <v>280</v>
      </c>
      <c r="DZ95" t="s">
        <v>273</v>
      </c>
      <c r="EA95" t="s">
        <v>273</v>
      </c>
      <c r="EB95" t="s">
        <v>273</v>
      </c>
      <c r="EC95" t="s">
        <v>280</v>
      </c>
      <c r="ED95" t="s">
        <v>273</v>
      </c>
      <c r="EE95" t="s">
        <v>280</v>
      </c>
      <c r="EF95" t="s">
        <v>280</v>
      </c>
      <c r="EG95" s="1">
        <v>38624</v>
      </c>
      <c r="EH95" s="1">
        <v>133951</v>
      </c>
      <c r="EI95" t="s">
        <v>281</v>
      </c>
      <c r="EJ95" s="1">
        <v>19000</v>
      </c>
      <c r="EK95" t="s">
        <v>285</v>
      </c>
      <c r="EL95" s="1">
        <v>14516</v>
      </c>
      <c r="EM95" t="s">
        <v>281</v>
      </c>
      <c r="EN95" s="1">
        <v>109702</v>
      </c>
      <c r="EO95" s="1">
        <v>137203</v>
      </c>
      <c r="EP95" s="1">
        <v>1749</v>
      </c>
      <c r="EQ95" s="1">
        <v>248654</v>
      </c>
      <c r="ER95" s="1">
        <v>22666</v>
      </c>
      <c r="ES95" s="1">
        <v>4449</v>
      </c>
      <c r="ET95" s="1">
        <v>27115</v>
      </c>
      <c r="EU95" s="1">
        <v>4888</v>
      </c>
      <c r="EV95">
        <v>78</v>
      </c>
      <c r="EW95" s="1">
        <v>4966</v>
      </c>
      <c r="EX95" s="1">
        <v>38142</v>
      </c>
      <c r="EY95" s="1">
        <v>4461</v>
      </c>
      <c r="EZ95" s="1">
        <v>42603</v>
      </c>
      <c r="FA95" s="1">
        <v>1744</v>
      </c>
      <c r="FB95">
        <v>488</v>
      </c>
      <c r="FC95" s="1">
        <v>2232</v>
      </c>
      <c r="FD95" s="1">
        <v>76916</v>
      </c>
      <c r="FE95" s="1">
        <v>177142</v>
      </c>
      <c r="FF95" s="1">
        <v>146679</v>
      </c>
      <c r="FG95" s="1">
        <v>325570</v>
      </c>
      <c r="FH95">
        <v>595</v>
      </c>
      <c r="FI95">
        <v>319</v>
      </c>
      <c r="FJ95" t="s">
        <v>273</v>
      </c>
      <c r="FK95" t="s">
        <v>362</v>
      </c>
      <c r="FV95" t="s">
        <v>273</v>
      </c>
      <c r="FW95" t="s">
        <v>280</v>
      </c>
      <c r="FX95" t="s">
        <v>273</v>
      </c>
      <c r="FY95" t="s">
        <v>273</v>
      </c>
      <c r="FZ95" t="s">
        <v>280</v>
      </c>
      <c r="GA95" t="s">
        <v>280</v>
      </c>
      <c r="GB95">
        <v>363</v>
      </c>
      <c r="GC95" s="12" t="s">
        <v>273</v>
      </c>
      <c r="GD95" s="1">
        <v>8711</v>
      </c>
      <c r="GE95">
        <v>153</v>
      </c>
      <c r="GF95">
        <v>118</v>
      </c>
      <c r="GG95">
        <v>271</v>
      </c>
      <c r="GH95">
        <v>35</v>
      </c>
      <c r="GI95">
        <v>99</v>
      </c>
      <c r="GJ95">
        <v>30</v>
      </c>
      <c r="GK95">
        <v>435</v>
      </c>
      <c r="GL95">
        <v>425</v>
      </c>
      <c r="GM95">
        <v>10</v>
      </c>
      <c r="GN95">
        <v>0</v>
      </c>
      <c r="GO95">
        <v>435</v>
      </c>
      <c r="GP95" s="1">
        <v>3734</v>
      </c>
      <c r="GQ95" s="1">
        <v>5062</v>
      </c>
      <c r="GR95" s="1">
        <v>8796</v>
      </c>
      <c r="GS95">
        <v>620</v>
      </c>
      <c r="GT95" s="1">
        <v>2456</v>
      </c>
      <c r="GU95">
        <v>621</v>
      </c>
      <c r="GV95" s="1">
        <v>12493</v>
      </c>
      <c r="GW95" s="1">
        <v>12129</v>
      </c>
      <c r="GX95">
        <v>364</v>
      </c>
      <c r="GY95">
        <v>0</v>
      </c>
      <c r="GZ95" s="1">
        <v>12493</v>
      </c>
      <c r="HA95">
        <v>0</v>
      </c>
      <c r="HB95">
        <v>0</v>
      </c>
      <c r="HC95" s="1">
        <v>6000</v>
      </c>
      <c r="HE95">
        <v>850</v>
      </c>
      <c r="HG95" s="1">
        <v>4850</v>
      </c>
      <c r="HI95" t="s">
        <v>273</v>
      </c>
      <c r="HJ95">
        <v>586</v>
      </c>
      <c r="HK95" t="s">
        <v>273</v>
      </c>
      <c r="HL95">
        <v>155</v>
      </c>
      <c r="HM95" t="s">
        <v>273</v>
      </c>
      <c r="HN95">
        <v>238</v>
      </c>
      <c r="HO95" t="s">
        <v>1183</v>
      </c>
      <c r="HP95" t="s">
        <v>273</v>
      </c>
      <c r="HQ95">
        <v>55</v>
      </c>
      <c r="HR95" t="s">
        <v>1184</v>
      </c>
      <c r="HS95" t="s">
        <v>534</v>
      </c>
      <c r="HT95" t="s">
        <v>299</v>
      </c>
      <c r="HU95" t="s">
        <v>273</v>
      </c>
      <c r="HV95" t="s">
        <v>278</v>
      </c>
      <c r="HX95" t="s">
        <v>286</v>
      </c>
      <c r="HY95" t="s">
        <v>543</v>
      </c>
      <c r="HZ95">
        <v>277</v>
      </c>
      <c r="IA95">
        <v>271</v>
      </c>
      <c r="IB95" t="s">
        <v>273</v>
      </c>
      <c r="IC95" t="s">
        <v>273</v>
      </c>
      <c r="ID95" t="s">
        <v>280</v>
      </c>
      <c r="IE95" t="s">
        <v>273</v>
      </c>
      <c r="IF95" t="s">
        <v>273</v>
      </c>
      <c r="IG95" t="s">
        <v>280</v>
      </c>
      <c r="IH95" t="s">
        <v>273</v>
      </c>
      <c r="II95" t="s">
        <v>273</v>
      </c>
      <c r="IJ95" t="s">
        <v>273</v>
      </c>
      <c r="IK95" t="s">
        <v>273</v>
      </c>
      <c r="IL95" t="s">
        <v>273</v>
      </c>
      <c r="IM95" t="s">
        <v>273</v>
      </c>
      <c r="IN95" t="s">
        <v>273</v>
      </c>
      <c r="IO95" t="s">
        <v>273</v>
      </c>
      <c r="IP95" t="s">
        <v>280</v>
      </c>
      <c r="IQ95" t="s">
        <v>280</v>
      </c>
      <c r="IR95" t="s">
        <v>273</v>
      </c>
      <c r="IS95" t="s">
        <v>273</v>
      </c>
      <c r="IT95" t="s">
        <v>1185</v>
      </c>
      <c r="IU95" t="s">
        <v>280</v>
      </c>
      <c r="IW95">
        <v>4</v>
      </c>
      <c r="IX95">
        <v>160</v>
      </c>
      <c r="IY95">
        <v>4</v>
      </c>
      <c r="IZ95">
        <v>4</v>
      </c>
      <c r="JA95">
        <v>160</v>
      </c>
      <c r="JB95">
        <v>4</v>
      </c>
      <c r="JC95">
        <v>17</v>
      </c>
      <c r="JD95">
        <v>680</v>
      </c>
      <c r="JE95">
        <v>17</v>
      </c>
      <c r="JF95">
        <v>21</v>
      </c>
      <c r="JG95" t="s">
        <v>304</v>
      </c>
      <c r="JH95" s="14">
        <v>66.89</v>
      </c>
      <c r="JI95">
        <v>221</v>
      </c>
      <c r="JJ95">
        <v>92</v>
      </c>
      <c r="JK95" t="s">
        <v>1186</v>
      </c>
      <c r="JL95" t="s">
        <v>304</v>
      </c>
      <c r="JM95" s="2">
        <v>46105</v>
      </c>
    </row>
    <row r="96" spans="1:273" x14ac:dyDescent="0.25">
      <c r="A96" t="s">
        <v>1187</v>
      </c>
      <c r="B96" t="s">
        <v>1188</v>
      </c>
      <c r="C96" t="s">
        <v>1189</v>
      </c>
      <c r="D96" t="s">
        <v>1190</v>
      </c>
      <c r="E96">
        <v>69140</v>
      </c>
      <c r="F96" t="s">
        <v>1191</v>
      </c>
      <c r="G96" t="s">
        <v>1192</v>
      </c>
      <c r="H96" t="s">
        <v>387</v>
      </c>
      <c r="I96" s="1">
        <v>1128</v>
      </c>
      <c r="J96" s="1">
        <v>1128</v>
      </c>
      <c r="K96">
        <v>0</v>
      </c>
      <c r="L96">
        <v>0</v>
      </c>
      <c r="M96">
        <v>1953</v>
      </c>
      <c r="N96">
        <v>2003</v>
      </c>
      <c r="O96" t="s">
        <v>280</v>
      </c>
      <c r="Q96" t="s">
        <v>274</v>
      </c>
      <c r="R96" t="s">
        <v>275</v>
      </c>
      <c r="S96" t="s">
        <v>276</v>
      </c>
      <c r="T96" t="s">
        <v>273</v>
      </c>
      <c r="U96" t="s">
        <v>277</v>
      </c>
      <c r="W96">
        <v>1</v>
      </c>
      <c r="X96" t="s">
        <v>273</v>
      </c>
      <c r="Y96" t="s">
        <v>280</v>
      </c>
      <c r="AC96" t="s">
        <v>273</v>
      </c>
      <c r="AD96" t="s">
        <v>273</v>
      </c>
      <c r="AE96" t="s">
        <v>273</v>
      </c>
      <c r="AG96" s="1">
        <v>4321</v>
      </c>
      <c r="AH96" s="1">
        <v>1950</v>
      </c>
      <c r="AI96">
        <v>52</v>
      </c>
      <c r="AJ96" s="1">
        <v>1950</v>
      </c>
      <c r="AK96" s="2">
        <v>45566</v>
      </c>
      <c r="AL96" s="2">
        <v>45930</v>
      </c>
      <c r="AM96" s="10">
        <v>135363</v>
      </c>
      <c r="AO96" s="10"/>
      <c r="AP96" t="s">
        <v>1193</v>
      </c>
      <c r="AQ96" s="10">
        <v>8565</v>
      </c>
      <c r="AS96" s="10"/>
      <c r="AT96" s="10">
        <v>143928</v>
      </c>
      <c r="AU96" s="10">
        <v>1221</v>
      </c>
      <c r="AV96" s="10">
        <v>0</v>
      </c>
      <c r="AW96" s="10">
        <v>0</v>
      </c>
      <c r="AX96" s="10">
        <v>0</v>
      </c>
      <c r="AY96" s="10">
        <v>0</v>
      </c>
      <c r="AZ96" s="10">
        <v>1221</v>
      </c>
      <c r="BB96" s="10">
        <v>0</v>
      </c>
      <c r="BC96" s="10">
        <v>0</v>
      </c>
      <c r="BD96" s="10">
        <v>171</v>
      </c>
      <c r="BE96" s="10">
        <v>0</v>
      </c>
      <c r="BF96" t="s">
        <v>1194</v>
      </c>
      <c r="BG96" s="10">
        <v>1290</v>
      </c>
      <c r="BH96" s="10">
        <v>1461</v>
      </c>
      <c r="BI96" s="10">
        <v>146610</v>
      </c>
      <c r="BJ96" s="10">
        <v>2780</v>
      </c>
      <c r="BK96" s="10">
        <v>0</v>
      </c>
      <c r="BL96" s="10">
        <v>0</v>
      </c>
      <c r="BM96" s="10">
        <v>0</v>
      </c>
      <c r="BN96" s="10">
        <v>2780</v>
      </c>
      <c r="BO96" t="s">
        <v>273</v>
      </c>
      <c r="BP96" t="s">
        <v>1195</v>
      </c>
      <c r="BQ96" s="10">
        <v>5</v>
      </c>
      <c r="BR96" s="10">
        <v>5</v>
      </c>
      <c r="BS96">
        <v>1</v>
      </c>
      <c r="BT96" s="10">
        <v>86115</v>
      </c>
      <c r="BU96" s="10">
        <v>28205</v>
      </c>
      <c r="BV96" s="10">
        <v>114320</v>
      </c>
      <c r="BW96" t="s">
        <v>273</v>
      </c>
      <c r="BX96" t="s">
        <v>273</v>
      </c>
      <c r="BY96" t="s">
        <v>273</v>
      </c>
      <c r="BZ96" t="s">
        <v>273</v>
      </c>
      <c r="CA96" t="s">
        <v>273</v>
      </c>
      <c r="CB96" t="s">
        <v>273</v>
      </c>
      <c r="CC96" t="s">
        <v>273</v>
      </c>
      <c r="CD96" t="s">
        <v>273</v>
      </c>
      <c r="CE96" t="s">
        <v>273</v>
      </c>
      <c r="CF96" t="s">
        <v>273</v>
      </c>
      <c r="CH96" s="10">
        <v>10506</v>
      </c>
      <c r="CI96" s="10">
        <v>659</v>
      </c>
      <c r="CJ96" s="10">
        <v>0</v>
      </c>
      <c r="CK96" s="10">
        <v>11165</v>
      </c>
      <c r="CL96" s="10">
        <v>455</v>
      </c>
      <c r="CM96" s="10">
        <v>1451</v>
      </c>
      <c r="CN96" s="10">
        <v>3021</v>
      </c>
      <c r="CO96" s="10">
        <v>100</v>
      </c>
      <c r="CP96" s="10">
        <v>17357</v>
      </c>
      <c r="CQ96" s="10">
        <v>22384</v>
      </c>
      <c r="CR96" s="10">
        <v>147869</v>
      </c>
      <c r="CS96" s="10">
        <v>2780</v>
      </c>
      <c r="CT96" s="1">
        <v>13485</v>
      </c>
      <c r="CU96">
        <v>698</v>
      </c>
      <c r="CV96">
        <v>520</v>
      </c>
      <c r="CW96" s="1">
        <v>13663</v>
      </c>
      <c r="CX96">
        <v>446</v>
      </c>
      <c r="CY96">
        <v>11</v>
      </c>
      <c r="CZ96">
        <v>14</v>
      </c>
      <c r="DA96">
        <v>443</v>
      </c>
      <c r="DB96">
        <v>907</v>
      </c>
      <c r="DC96">
        <v>0</v>
      </c>
      <c r="DD96">
        <v>4</v>
      </c>
      <c r="DE96">
        <v>903</v>
      </c>
      <c r="DF96">
        <v>10</v>
      </c>
      <c r="DG96">
        <v>0</v>
      </c>
      <c r="DH96">
        <v>4</v>
      </c>
      <c r="DI96">
        <v>6</v>
      </c>
      <c r="DJ96" t="s">
        <v>454</v>
      </c>
      <c r="DK96">
        <v>51</v>
      </c>
      <c r="DL96">
        <v>8</v>
      </c>
      <c r="DM96">
        <v>0</v>
      </c>
      <c r="DN96">
        <v>59</v>
      </c>
      <c r="DO96" s="1">
        <v>14889</v>
      </c>
      <c r="DP96">
        <v>717</v>
      </c>
      <c r="DQ96">
        <v>538</v>
      </c>
      <c r="DR96" s="1">
        <v>15068</v>
      </c>
      <c r="DS96" t="s">
        <v>297</v>
      </c>
      <c r="DT96">
        <v>0</v>
      </c>
      <c r="DU96" t="s">
        <v>280</v>
      </c>
      <c r="DV96" t="s">
        <v>273</v>
      </c>
      <c r="DW96" t="s">
        <v>280</v>
      </c>
      <c r="DX96" t="s">
        <v>280</v>
      </c>
      <c r="DY96" t="s">
        <v>280</v>
      </c>
      <c r="DZ96" t="s">
        <v>273</v>
      </c>
      <c r="EA96" t="s">
        <v>280</v>
      </c>
      <c r="EB96" t="s">
        <v>273</v>
      </c>
      <c r="EC96" t="s">
        <v>280</v>
      </c>
      <c r="ED96" t="s">
        <v>280</v>
      </c>
      <c r="EE96" t="s">
        <v>280</v>
      </c>
      <c r="EF96" t="s">
        <v>280</v>
      </c>
      <c r="EG96" s="1">
        <v>1584</v>
      </c>
      <c r="EH96" s="1">
        <v>12500</v>
      </c>
      <c r="EI96" t="s">
        <v>285</v>
      </c>
      <c r="EJ96">
        <v>895</v>
      </c>
      <c r="EK96" t="s">
        <v>285</v>
      </c>
      <c r="EL96">
        <v>470</v>
      </c>
      <c r="EM96" t="s">
        <v>281</v>
      </c>
      <c r="EN96" s="1">
        <v>4309</v>
      </c>
      <c r="EO96" s="1">
        <v>5107</v>
      </c>
      <c r="EP96">
        <v>41</v>
      </c>
      <c r="EQ96" s="1">
        <v>9457</v>
      </c>
      <c r="ER96" s="1">
        <v>3320</v>
      </c>
      <c r="ES96" s="1">
        <v>1169</v>
      </c>
      <c r="ET96" s="1">
        <v>4489</v>
      </c>
      <c r="EU96" s="1">
        <v>1032</v>
      </c>
      <c r="EV96">
        <v>61</v>
      </c>
      <c r="EW96" s="1">
        <v>1093</v>
      </c>
      <c r="EX96" s="1">
        <v>6331</v>
      </c>
      <c r="EY96" s="1">
        <v>4221</v>
      </c>
      <c r="EZ96" s="1">
        <v>10552</v>
      </c>
      <c r="FA96">
        <v>0</v>
      </c>
      <c r="FB96">
        <v>0</v>
      </c>
      <c r="FC96">
        <v>0</v>
      </c>
      <c r="FD96" s="1">
        <v>16134</v>
      </c>
      <c r="FE96" s="1">
        <v>14992</v>
      </c>
      <c r="FF96" s="1">
        <v>10558</v>
      </c>
      <c r="FG96" s="1">
        <v>25591</v>
      </c>
      <c r="FH96">
        <v>0</v>
      </c>
      <c r="FI96">
        <v>212</v>
      </c>
      <c r="FJ96" t="s">
        <v>280</v>
      </c>
      <c r="FK96" t="s">
        <v>362</v>
      </c>
      <c r="FV96" t="s">
        <v>273</v>
      </c>
      <c r="FW96" t="s">
        <v>280</v>
      </c>
      <c r="FX96" t="s">
        <v>273</v>
      </c>
      <c r="FY96" t="s">
        <v>280</v>
      </c>
      <c r="FZ96" t="s">
        <v>280</v>
      </c>
      <c r="GA96" t="s">
        <v>280</v>
      </c>
      <c r="GB96">
        <v>19</v>
      </c>
      <c r="GC96" s="12" t="s">
        <v>273</v>
      </c>
      <c r="GD96" s="1">
        <v>1687</v>
      </c>
      <c r="GE96">
        <v>81</v>
      </c>
      <c r="GF96">
        <v>38</v>
      </c>
      <c r="GG96">
        <v>119</v>
      </c>
      <c r="GH96">
        <v>1</v>
      </c>
      <c r="GI96">
        <v>44</v>
      </c>
      <c r="GJ96">
        <v>6</v>
      </c>
      <c r="GK96">
        <v>170</v>
      </c>
      <c r="GL96">
        <v>121</v>
      </c>
      <c r="GM96">
        <v>49</v>
      </c>
      <c r="GN96">
        <v>0</v>
      </c>
      <c r="GO96">
        <v>170</v>
      </c>
      <c r="GP96">
        <v>562</v>
      </c>
      <c r="GQ96">
        <v>381</v>
      </c>
      <c r="GR96">
        <v>943</v>
      </c>
      <c r="GS96">
        <v>5</v>
      </c>
      <c r="GT96">
        <v>383</v>
      </c>
      <c r="GU96">
        <v>251</v>
      </c>
      <c r="GV96" s="1">
        <v>1582</v>
      </c>
      <c r="GW96">
        <v>838</v>
      </c>
      <c r="GX96">
        <v>744</v>
      </c>
      <c r="GY96">
        <v>0</v>
      </c>
      <c r="GZ96" s="1">
        <v>1582</v>
      </c>
      <c r="HA96">
        <v>0</v>
      </c>
      <c r="HB96">
        <v>0</v>
      </c>
      <c r="HC96">
        <v>28</v>
      </c>
      <c r="HD96">
        <v>624</v>
      </c>
      <c r="HE96">
        <v>1</v>
      </c>
      <c r="HF96">
        <v>4</v>
      </c>
      <c r="HG96">
        <v>16</v>
      </c>
      <c r="HH96">
        <v>90</v>
      </c>
      <c r="HI96" t="s">
        <v>273</v>
      </c>
      <c r="HJ96">
        <v>295</v>
      </c>
      <c r="HK96" t="s">
        <v>273</v>
      </c>
      <c r="HL96">
        <v>5</v>
      </c>
      <c r="HM96" t="s">
        <v>273</v>
      </c>
      <c r="HN96">
        <v>12</v>
      </c>
      <c r="HO96" t="s">
        <v>1196</v>
      </c>
      <c r="HP96" t="s">
        <v>273</v>
      </c>
      <c r="HQ96">
        <v>8</v>
      </c>
      <c r="HR96" t="s">
        <v>653</v>
      </c>
      <c r="HS96" t="s">
        <v>471</v>
      </c>
      <c r="HT96" t="s">
        <v>284</v>
      </c>
      <c r="HU96" t="s">
        <v>273</v>
      </c>
      <c r="HV96" t="s">
        <v>278</v>
      </c>
      <c r="HX96" t="s">
        <v>393</v>
      </c>
      <c r="HZ96">
        <v>90</v>
      </c>
      <c r="IA96">
        <v>88</v>
      </c>
      <c r="IB96" t="s">
        <v>273</v>
      </c>
      <c r="IC96" t="s">
        <v>273</v>
      </c>
      <c r="ID96" t="s">
        <v>280</v>
      </c>
      <c r="IE96" t="s">
        <v>273</v>
      </c>
      <c r="IF96" t="s">
        <v>273</v>
      </c>
      <c r="IG96" t="s">
        <v>273</v>
      </c>
      <c r="IH96" t="s">
        <v>273</v>
      </c>
      <c r="II96" t="s">
        <v>273</v>
      </c>
      <c r="IJ96" t="s">
        <v>280</v>
      </c>
      <c r="IK96" t="s">
        <v>280</v>
      </c>
      <c r="IL96" t="s">
        <v>273</v>
      </c>
      <c r="IM96" t="s">
        <v>280</v>
      </c>
      <c r="IN96" t="s">
        <v>273</v>
      </c>
      <c r="IO96" t="s">
        <v>273</v>
      </c>
      <c r="IP96" t="s">
        <v>280</v>
      </c>
      <c r="IQ96" t="s">
        <v>280</v>
      </c>
      <c r="IR96" t="s">
        <v>280</v>
      </c>
      <c r="IS96" t="s">
        <v>273</v>
      </c>
      <c r="IT96" t="s">
        <v>1197</v>
      </c>
      <c r="IU96" t="s">
        <v>273</v>
      </c>
      <c r="IV96">
        <v>10</v>
      </c>
      <c r="IW96">
        <v>1</v>
      </c>
      <c r="IX96">
        <v>40</v>
      </c>
      <c r="IY96">
        <v>1</v>
      </c>
      <c r="IZ96">
        <v>0</v>
      </c>
      <c r="JA96">
        <v>0</v>
      </c>
      <c r="JB96">
        <v>0</v>
      </c>
      <c r="JC96">
        <v>2</v>
      </c>
      <c r="JD96">
        <v>50</v>
      </c>
      <c r="JE96">
        <v>1.25</v>
      </c>
      <c r="JF96">
        <v>2.25</v>
      </c>
      <c r="JG96" t="s">
        <v>304</v>
      </c>
      <c r="JH96" s="14" t="s">
        <v>1198</v>
      </c>
      <c r="JI96">
        <v>34</v>
      </c>
      <c r="JJ96">
        <v>18</v>
      </c>
      <c r="JK96" t="s">
        <v>1199</v>
      </c>
      <c r="JL96" t="s">
        <v>304</v>
      </c>
      <c r="JM96" s="2">
        <v>46106</v>
      </c>
    </row>
    <row r="97" spans="1:273" x14ac:dyDescent="0.25">
      <c r="A97" t="s">
        <v>1200</v>
      </c>
      <c r="B97" t="s">
        <v>330</v>
      </c>
      <c r="C97" t="s">
        <v>1201</v>
      </c>
      <c r="D97" t="s">
        <v>1202</v>
      </c>
      <c r="E97">
        <v>68366</v>
      </c>
      <c r="F97" t="s">
        <v>986</v>
      </c>
      <c r="G97" t="s">
        <v>1203</v>
      </c>
      <c r="H97" t="s">
        <v>310</v>
      </c>
      <c r="I97">
        <v>610</v>
      </c>
      <c r="J97">
        <v>610</v>
      </c>
      <c r="K97">
        <v>0</v>
      </c>
      <c r="L97">
        <v>0</v>
      </c>
      <c r="M97">
        <v>1914</v>
      </c>
      <c r="N97">
        <v>2015</v>
      </c>
      <c r="O97" t="s">
        <v>280</v>
      </c>
      <c r="Q97" t="s">
        <v>274</v>
      </c>
      <c r="R97" t="s">
        <v>275</v>
      </c>
      <c r="S97" t="s">
        <v>276</v>
      </c>
      <c r="T97" t="s">
        <v>273</v>
      </c>
      <c r="U97" t="s">
        <v>277</v>
      </c>
      <c r="W97">
        <v>1</v>
      </c>
      <c r="X97" t="s">
        <v>273</v>
      </c>
      <c r="Y97" t="s">
        <v>280</v>
      </c>
      <c r="AF97" t="s">
        <v>1204</v>
      </c>
      <c r="AG97" s="1">
        <v>1670</v>
      </c>
      <c r="AH97" s="1">
        <v>1040</v>
      </c>
      <c r="AI97">
        <v>52</v>
      </c>
      <c r="AJ97" s="1">
        <v>1040</v>
      </c>
      <c r="AK97" s="2">
        <v>45566</v>
      </c>
      <c r="AL97" s="2">
        <v>45930</v>
      </c>
      <c r="AM97" s="10">
        <v>30000</v>
      </c>
      <c r="AO97" s="10"/>
      <c r="AQ97" s="10"/>
      <c r="AS97" s="10"/>
      <c r="AT97" s="10">
        <v>30000</v>
      </c>
      <c r="AU97" s="10">
        <v>856</v>
      </c>
      <c r="AV97" s="10">
        <v>0</v>
      </c>
      <c r="AW97" s="10">
        <v>0</v>
      </c>
      <c r="AX97" s="10">
        <v>0</v>
      </c>
      <c r="AY97" s="10">
        <v>0</v>
      </c>
      <c r="AZ97" s="10">
        <v>856</v>
      </c>
      <c r="BB97" s="10">
        <v>0</v>
      </c>
      <c r="BC97" s="10">
        <v>0</v>
      </c>
      <c r="BD97" s="10">
        <v>0</v>
      </c>
      <c r="BE97" s="10">
        <v>0</v>
      </c>
      <c r="BF97" t="s">
        <v>612</v>
      </c>
      <c r="BG97" s="10">
        <v>103</v>
      </c>
      <c r="BH97" s="10">
        <v>103</v>
      </c>
      <c r="BI97" s="10">
        <v>30959</v>
      </c>
      <c r="BJ97" s="10">
        <v>0</v>
      </c>
      <c r="BK97" s="10">
        <v>0</v>
      </c>
      <c r="BL97" s="10">
        <v>0</v>
      </c>
      <c r="BM97" s="10">
        <v>0</v>
      </c>
      <c r="BN97" s="10">
        <v>0</v>
      </c>
      <c r="BO97" t="s">
        <v>280</v>
      </c>
      <c r="BQ97" s="10"/>
      <c r="BR97" s="10"/>
      <c r="BS97">
        <v>3</v>
      </c>
      <c r="BT97" s="10">
        <v>17685</v>
      </c>
      <c r="BU97" s="10">
        <v>1407</v>
      </c>
      <c r="BV97" s="10">
        <v>19092</v>
      </c>
      <c r="BW97" t="s">
        <v>280</v>
      </c>
      <c r="BX97" t="s">
        <v>280</v>
      </c>
      <c r="BY97" t="s">
        <v>280</v>
      </c>
      <c r="BZ97" t="s">
        <v>280</v>
      </c>
      <c r="CA97" t="s">
        <v>280</v>
      </c>
      <c r="CB97" t="s">
        <v>280</v>
      </c>
      <c r="CC97" t="s">
        <v>280</v>
      </c>
      <c r="CD97" t="s">
        <v>273</v>
      </c>
      <c r="CE97" t="s">
        <v>273</v>
      </c>
      <c r="CF97" t="s">
        <v>273</v>
      </c>
      <c r="CH97" s="10">
        <v>1925</v>
      </c>
      <c r="CI97" s="10">
        <v>500</v>
      </c>
      <c r="CJ97" s="10">
        <v>0</v>
      </c>
      <c r="CK97" s="10">
        <v>2425</v>
      </c>
      <c r="CL97" s="10">
        <v>0</v>
      </c>
      <c r="CM97" s="10">
        <v>800</v>
      </c>
      <c r="CN97" s="10">
        <v>1719</v>
      </c>
      <c r="CO97" s="10">
        <v>0</v>
      </c>
      <c r="CP97" s="10">
        <v>2681</v>
      </c>
      <c r="CQ97" s="10">
        <v>5200</v>
      </c>
      <c r="CR97" s="10">
        <v>26717</v>
      </c>
      <c r="CS97" s="10">
        <v>0</v>
      </c>
      <c r="CT97" s="1">
        <v>3366</v>
      </c>
      <c r="CU97">
        <v>157</v>
      </c>
      <c r="CV97">
        <v>117</v>
      </c>
      <c r="CW97" s="1">
        <v>3406</v>
      </c>
      <c r="CX97">
        <v>0</v>
      </c>
      <c r="CY97">
        <v>0</v>
      </c>
      <c r="CZ97">
        <v>0</v>
      </c>
      <c r="DA97">
        <v>0</v>
      </c>
      <c r="DB97">
        <v>228</v>
      </c>
      <c r="DC97">
        <v>0</v>
      </c>
      <c r="DD97">
        <v>33</v>
      </c>
      <c r="DE97">
        <v>195</v>
      </c>
      <c r="DF97">
        <v>24</v>
      </c>
      <c r="DG97">
        <v>1</v>
      </c>
      <c r="DH97">
        <v>8</v>
      </c>
      <c r="DI97">
        <v>17</v>
      </c>
      <c r="DJ97" t="s">
        <v>239</v>
      </c>
      <c r="DK97">
        <v>5</v>
      </c>
      <c r="DL97">
        <v>1</v>
      </c>
      <c r="DM97">
        <v>0</v>
      </c>
      <c r="DN97">
        <v>6</v>
      </c>
      <c r="DO97" s="1">
        <v>3599</v>
      </c>
      <c r="DP97">
        <v>158</v>
      </c>
      <c r="DQ97">
        <v>150</v>
      </c>
      <c r="DR97" s="1">
        <v>3607</v>
      </c>
      <c r="DS97" t="s">
        <v>1205</v>
      </c>
      <c r="DT97">
        <v>372</v>
      </c>
      <c r="DU97" t="s">
        <v>280</v>
      </c>
      <c r="DV97" t="s">
        <v>273</v>
      </c>
      <c r="DW97" t="s">
        <v>280</v>
      </c>
      <c r="DX97" t="s">
        <v>280</v>
      </c>
      <c r="DY97" t="s">
        <v>280</v>
      </c>
      <c r="DZ97" t="s">
        <v>273</v>
      </c>
      <c r="EA97" t="s">
        <v>280</v>
      </c>
      <c r="EB97" t="s">
        <v>273</v>
      </c>
      <c r="EC97" t="s">
        <v>280</v>
      </c>
      <c r="ED97" t="s">
        <v>280</v>
      </c>
      <c r="EE97" t="s">
        <v>280</v>
      </c>
      <c r="EF97" t="s">
        <v>280</v>
      </c>
      <c r="EG97">
        <v>611</v>
      </c>
      <c r="EH97" s="1">
        <v>3433</v>
      </c>
      <c r="EI97" t="s">
        <v>281</v>
      </c>
      <c r="EJ97">
        <v>500</v>
      </c>
      <c r="EK97" t="s">
        <v>285</v>
      </c>
      <c r="EL97">
        <v>93</v>
      </c>
      <c r="EM97" t="s">
        <v>281</v>
      </c>
      <c r="EN97" s="1">
        <v>1011</v>
      </c>
      <c r="EO97">
        <v>554</v>
      </c>
      <c r="EP97">
        <v>22</v>
      </c>
      <c r="EQ97" s="1">
        <v>1587</v>
      </c>
      <c r="ER97">
        <v>51</v>
      </c>
      <c r="ES97">
        <v>17</v>
      </c>
      <c r="ET97">
        <v>68</v>
      </c>
      <c r="EU97">
        <v>17</v>
      </c>
      <c r="EV97">
        <v>0</v>
      </c>
      <c r="EW97">
        <v>17</v>
      </c>
      <c r="EX97">
        <v>263</v>
      </c>
      <c r="EY97">
        <v>51</v>
      </c>
      <c r="EZ97">
        <v>314</v>
      </c>
      <c r="FA97">
        <v>0</v>
      </c>
      <c r="FB97">
        <v>0</v>
      </c>
      <c r="FC97">
        <v>0</v>
      </c>
      <c r="FD97">
        <v>399</v>
      </c>
      <c r="FE97" s="1">
        <v>1342</v>
      </c>
      <c r="FF97">
        <v>622</v>
      </c>
      <c r="FG97" s="1">
        <v>1986</v>
      </c>
      <c r="FH97">
        <v>0</v>
      </c>
      <c r="FI97">
        <v>180</v>
      </c>
      <c r="FJ97" t="s">
        <v>280</v>
      </c>
      <c r="FK97" t="s">
        <v>362</v>
      </c>
      <c r="FV97" t="s">
        <v>280</v>
      </c>
      <c r="FW97" t="s">
        <v>280</v>
      </c>
      <c r="FX97" t="s">
        <v>273</v>
      </c>
      <c r="FY97" t="s">
        <v>280</v>
      </c>
      <c r="FZ97" t="s">
        <v>280</v>
      </c>
      <c r="GA97" t="s">
        <v>280</v>
      </c>
      <c r="GB97">
        <v>3</v>
      </c>
      <c r="GC97" s="12"/>
      <c r="GE97">
        <v>14</v>
      </c>
      <c r="GF97">
        <v>14</v>
      </c>
      <c r="GG97">
        <v>28</v>
      </c>
      <c r="GH97">
        <v>15</v>
      </c>
      <c r="GI97">
        <v>60</v>
      </c>
      <c r="GJ97">
        <v>11</v>
      </c>
      <c r="GK97">
        <v>114</v>
      </c>
      <c r="GL97">
        <v>114</v>
      </c>
      <c r="GM97">
        <v>0</v>
      </c>
      <c r="GN97">
        <v>0</v>
      </c>
      <c r="GO97">
        <v>114</v>
      </c>
      <c r="GP97">
        <v>140</v>
      </c>
      <c r="GQ97">
        <v>168</v>
      </c>
      <c r="GR97">
        <v>308</v>
      </c>
      <c r="GS97">
        <v>62</v>
      </c>
      <c r="GT97">
        <v>510</v>
      </c>
      <c r="GU97">
        <v>110</v>
      </c>
      <c r="GV97">
        <v>990</v>
      </c>
      <c r="GW97">
        <v>990</v>
      </c>
      <c r="GX97">
        <v>0</v>
      </c>
      <c r="GY97">
        <v>0</v>
      </c>
      <c r="GZ97">
        <v>990</v>
      </c>
      <c r="HA97">
        <v>0</v>
      </c>
      <c r="HB97">
        <v>0</v>
      </c>
      <c r="HC97">
        <v>0</v>
      </c>
      <c r="HD97">
        <v>0</v>
      </c>
      <c r="HE97">
        <v>0</v>
      </c>
      <c r="HF97">
        <v>0</v>
      </c>
      <c r="HG97">
        <v>0</v>
      </c>
      <c r="HH97">
        <v>0</v>
      </c>
      <c r="HI97" t="s">
        <v>273</v>
      </c>
      <c r="HJ97">
        <v>38</v>
      </c>
      <c r="HK97" t="s">
        <v>273</v>
      </c>
      <c r="HL97">
        <v>19</v>
      </c>
      <c r="HM97" t="s">
        <v>280</v>
      </c>
      <c r="HO97" t="s">
        <v>379</v>
      </c>
      <c r="HP97" t="s">
        <v>273</v>
      </c>
      <c r="HQ97">
        <v>6</v>
      </c>
      <c r="HR97" t="s">
        <v>1206</v>
      </c>
      <c r="HS97" t="s">
        <v>1207</v>
      </c>
      <c r="HT97" t="s">
        <v>365</v>
      </c>
      <c r="HU97" t="s">
        <v>273</v>
      </c>
      <c r="HV97" t="s">
        <v>278</v>
      </c>
      <c r="HX97" t="s">
        <v>286</v>
      </c>
      <c r="HZ97">
        <v>182</v>
      </c>
      <c r="IA97">
        <v>182</v>
      </c>
      <c r="IB97" t="s">
        <v>280</v>
      </c>
      <c r="IC97" t="s">
        <v>273</v>
      </c>
      <c r="ID97" t="s">
        <v>280</v>
      </c>
      <c r="IE97" t="s">
        <v>280</v>
      </c>
      <c r="IF97" t="s">
        <v>273</v>
      </c>
      <c r="IG97" t="s">
        <v>280</v>
      </c>
      <c r="IH97" t="s">
        <v>280</v>
      </c>
      <c r="II97" t="s">
        <v>273</v>
      </c>
      <c r="IJ97" t="s">
        <v>273</v>
      </c>
      <c r="IK97" t="s">
        <v>280</v>
      </c>
      <c r="IL97" t="s">
        <v>280</v>
      </c>
      <c r="IM97" t="s">
        <v>273</v>
      </c>
      <c r="IN97" t="s">
        <v>273</v>
      </c>
      <c r="IO97" t="s">
        <v>273</v>
      </c>
      <c r="IP97" t="s">
        <v>273</v>
      </c>
      <c r="IQ97" t="s">
        <v>280</v>
      </c>
      <c r="IR97" t="s">
        <v>280</v>
      </c>
      <c r="IS97" t="s">
        <v>273</v>
      </c>
      <c r="IU97" t="s">
        <v>280</v>
      </c>
      <c r="IW97">
        <v>2</v>
      </c>
      <c r="IX97">
        <v>20</v>
      </c>
      <c r="IY97">
        <v>0.5</v>
      </c>
      <c r="IZ97">
        <v>0</v>
      </c>
      <c r="JA97">
        <v>0</v>
      </c>
      <c r="JB97">
        <v>0</v>
      </c>
      <c r="JC97">
        <v>0</v>
      </c>
      <c r="JD97">
        <v>0</v>
      </c>
      <c r="JE97">
        <v>0</v>
      </c>
      <c r="JF97">
        <v>0.5</v>
      </c>
      <c r="JG97" t="s">
        <v>304</v>
      </c>
      <c r="JH97" s="14">
        <v>20</v>
      </c>
      <c r="JI97">
        <v>6</v>
      </c>
      <c r="JJ97">
        <v>1.5</v>
      </c>
      <c r="JK97" t="s">
        <v>1208</v>
      </c>
      <c r="JL97" t="s">
        <v>304</v>
      </c>
      <c r="JM97" s="2">
        <v>46106</v>
      </c>
    </row>
    <row r="98" spans="1:273" x14ac:dyDescent="0.25">
      <c r="A98" t="s">
        <v>1209</v>
      </c>
      <c r="B98" t="s">
        <v>1210</v>
      </c>
      <c r="C98" t="s">
        <v>1210</v>
      </c>
      <c r="D98" t="s">
        <v>1211</v>
      </c>
      <c r="E98">
        <v>68028</v>
      </c>
      <c r="F98" t="s">
        <v>571</v>
      </c>
      <c r="G98" t="s">
        <v>1212</v>
      </c>
      <c r="H98" t="s">
        <v>310</v>
      </c>
      <c r="I98">
        <v>9207</v>
      </c>
      <c r="J98">
        <v>9207</v>
      </c>
      <c r="K98">
        <v>1</v>
      </c>
      <c r="L98">
        <v>0</v>
      </c>
      <c r="M98">
        <v>1992</v>
      </c>
      <c r="N98">
        <v>2012</v>
      </c>
      <c r="O98" t="s">
        <v>273</v>
      </c>
      <c r="P98" t="s">
        <v>1213</v>
      </c>
      <c r="Q98" t="s">
        <v>274</v>
      </c>
      <c r="R98" t="s">
        <v>1214</v>
      </c>
      <c r="S98" t="s">
        <v>276</v>
      </c>
      <c r="T98" t="s">
        <v>273</v>
      </c>
      <c r="U98" t="s">
        <v>277</v>
      </c>
      <c r="W98">
        <v>1</v>
      </c>
      <c r="X98" t="s">
        <v>273</v>
      </c>
      <c r="Y98" t="s">
        <v>273</v>
      </c>
      <c r="Z98">
        <v>60</v>
      </c>
      <c r="AA98" t="s">
        <v>280</v>
      </c>
      <c r="AC98" t="s">
        <v>273</v>
      </c>
      <c r="AG98" s="1">
        <v>4000</v>
      </c>
      <c r="AH98" s="1">
        <v>1534</v>
      </c>
      <c r="AI98">
        <v>52</v>
      </c>
      <c r="AJ98" s="1">
        <v>3042</v>
      </c>
      <c r="AK98" s="2">
        <v>45566</v>
      </c>
      <c r="AL98" s="2">
        <v>45930</v>
      </c>
      <c r="AM98" s="10">
        <v>670920</v>
      </c>
      <c r="AO98" s="10"/>
      <c r="AQ98" s="10"/>
      <c r="AS98" s="10"/>
      <c r="AT98" s="10">
        <v>670920</v>
      </c>
      <c r="AU98" s="10">
        <v>1606</v>
      </c>
      <c r="AV98" s="10">
        <v>0</v>
      </c>
      <c r="AW98" s="10">
        <v>0</v>
      </c>
      <c r="AX98" s="10">
        <v>0</v>
      </c>
      <c r="AY98" s="10">
        <v>0</v>
      </c>
      <c r="AZ98" s="10">
        <v>1606</v>
      </c>
      <c r="BB98" s="10">
        <v>0</v>
      </c>
      <c r="BC98" s="10">
        <v>0</v>
      </c>
      <c r="BD98" s="10">
        <v>0</v>
      </c>
      <c r="BE98" s="10">
        <v>0</v>
      </c>
      <c r="BF98" t="s">
        <v>1215</v>
      </c>
      <c r="BG98" s="10">
        <v>5847</v>
      </c>
      <c r="BH98" s="10">
        <v>5847</v>
      </c>
      <c r="BI98" s="10">
        <v>678373</v>
      </c>
      <c r="BJ98" s="10">
        <v>0</v>
      </c>
      <c r="BK98" s="10">
        <v>0</v>
      </c>
      <c r="BL98" s="10">
        <v>0</v>
      </c>
      <c r="BM98" s="10">
        <v>0</v>
      </c>
      <c r="BN98" s="10">
        <v>0</v>
      </c>
      <c r="BO98" t="s">
        <v>273</v>
      </c>
      <c r="BP98" t="s">
        <v>1216</v>
      </c>
      <c r="BQ98" s="10">
        <v>0</v>
      </c>
      <c r="BR98" s="10">
        <v>40</v>
      </c>
      <c r="BS98">
        <v>783</v>
      </c>
      <c r="BT98" s="10">
        <v>389224</v>
      </c>
      <c r="BU98" s="10">
        <v>92296</v>
      </c>
      <c r="BV98" s="10">
        <v>481520</v>
      </c>
      <c r="BW98" t="s">
        <v>273</v>
      </c>
      <c r="BX98" t="s">
        <v>273</v>
      </c>
      <c r="BY98" t="s">
        <v>273</v>
      </c>
      <c r="BZ98" t="s">
        <v>273</v>
      </c>
      <c r="CA98" t="s">
        <v>273</v>
      </c>
      <c r="CB98" t="s">
        <v>273</v>
      </c>
      <c r="CC98" t="s">
        <v>273</v>
      </c>
      <c r="CD98" t="s">
        <v>273</v>
      </c>
      <c r="CE98" t="s">
        <v>273</v>
      </c>
      <c r="CF98" t="s">
        <v>273</v>
      </c>
      <c r="CG98" t="s">
        <v>1217</v>
      </c>
      <c r="CH98" s="10">
        <v>25506</v>
      </c>
      <c r="CI98" s="10">
        <v>39396</v>
      </c>
      <c r="CJ98" s="10">
        <v>300</v>
      </c>
      <c r="CK98" s="10">
        <v>65202</v>
      </c>
      <c r="CL98" s="10">
        <v>11424</v>
      </c>
      <c r="CM98" s="10">
        <v>3510</v>
      </c>
      <c r="CN98" s="10">
        <v>4111</v>
      </c>
      <c r="CO98" s="10">
        <v>626</v>
      </c>
      <c r="CP98" s="10">
        <v>44639</v>
      </c>
      <c r="CQ98" s="10">
        <v>64310</v>
      </c>
      <c r="CR98" s="10">
        <v>611032</v>
      </c>
      <c r="CS98" s="10">
        <v>0</v>
      </c>
      <c r="CT98" s="1">
        <v>22304</v>
      </c>
      <c r="CU98" s="1">
        <v>1429</v>
      </c>
      <c r="CV98">
        <v>998</v>
      </c>
      <c r="CW98" s="1">
        <v>22735</v>
      </c>
      <c r="CX98">
        <v>609</v>
      </c>
      <c r="CY98">
        <v>0</v>
      </c>
      <c r="CZ98">
        <v>135</v>
      </c>
      <c r="DA98">
        <v>474</v>
      </c>
      <c r="DB98" s="1">
        <v>1958</v>
      </c>
      <c r="DC98">
        <v>21</v>
      </c>
      <c r="DD98">
        <v>103</v>
      </c>
      <c r="DE98" s="1">
        <v>1876</v>
      </c>
      <c r="DF98">
        <v>18</v>
      </c>
      <c r="DG98">
        <v>6</v>
      </c>
      <c r="DH98">
        <v>5</v>
      </c>
      <c r="DI98">
        <v>19</v>
      </c>
      <c r="DJ98" t="s">
        <v>1218</v>
      </c>
      <c r="DK98">
        <v>243</v>
      </c>
      <c r="DL98">
        <v>60</v>
      </c>
      <c r="DM98">
        <v>6</v>
      </c>
      <c r="DN98">
        <v>297</v>
      </c>
      <c r="DO98" s="1">
        <v>25114</v>
      </c>
      <c r="DP98" s="1">
        <v>1510</v>
      </c>
      <c r="DQ98" s="1">
        <v>1242</v>
      </c>
      <c r="DR98" s="1">
        <v>25382</v>
      </c>
      <c r="DS98" t="s">
        <v>1219</v>
      </c>
      <c r="DT98">
        <v>290</v>
      </c>
      <c r="DU98" t="s">
        <v>273</v>
      </c>
      <c r="DV98" t="s">
        <v>273</v>
      </c>
      <c r="DW98" t="s">
        <v>280</v>
      </c>
      <c r="DX98" t="s">
        <v>273</v>
      </c>
      <c r="DY98" t="s">
        <v>280</v>
      </c>
      <c r="DZ98" t="s">
        <v>273</v>
      </c>
      <c r="EA98" t="s">
        <v>273</v>
      </c>
      <c r="EB98" t="s">
        <v>273</v>
      </c>
      <c r="EC98" t="s">
        <v>280</v>
      </c>
      <c r="ED98" t="s">
        <v>273</v>
      </c>
      <c r="EE98" t="s">
        <v>280</v>
      </c>
      <c r="EF98" t="s">
        <v>280</v>
      </c>
      <c r="EG98" s="1">
        <v>8180</v>
      </c>
      <c r="EH98" s="1">
        <v>38140</v>
      </c>
      <c r="EI98" t="s">
        <v>281</v>
      </c>
      <c r="EJ98" s="1">
        <v>5656</v>
      </c>
      <c r="EK98" t="s">
        <v>281</v>
      </c>
      <c r="EL98">
        <v>896</v>
      </c>
      <c r="EM98" t="s">
        <v>281</v>
      </c>
      <c r="EN98" s="1">
        <v>13603</v>
      </c>
      <c r="EO98" s="1">
        <v>63946</v>
      </c>
      <c r="EP98" s="1">
        <v>1783</v>
      </c>
      <c r="EQ98" s="1">
        <v>79332</v>
      </c>
      <c r="ER98" s="1">
        <v>9159</v>
      </c>
      <c r="ES98" s="1">
        <v>3236</v>
      </c>
      <c r="ET98" s="1">
        <v>12395</v>
      </c>
      <c r="EU98" s="1">
        <v>3148</v>
      </c>
      <c r="EV98">
        <v>53</v>
      </c>
      <c r="EW98" s="1">
        <v>3201</v>
      </c>
      <c r="EX98" s="1">
        <v>15952</v>
      </c>
      <c r="EY98" s="1">
        <v>3116</v>
      </c>
      <c r="EZ98" s="1">
        <v>19068</v>
      </c>
      <c r="FA98">
        <v>529</v>
      </c>
      <c r="FB98">
        <v>691</v>
      </c>
      <c r="FC98" s="1">
        <v>1220</v>
      </c>
      <c r="FD98" s="1">
        <v>35884</v>
      </c>
      <c r="FE98" s="1">
        <v>42391</v>
      </c>
      <c r="FF98" s="1">
        <v>71042</v>
      </c>
      <c r="FG98" s="1">
        <v>115216</v>
      </c>
      <c r="FH98">
        <v>34</v>
      </c>
      <c r="FI98">
        <v>19</v>
      </c>
      <c r="FJ98" t="s">
        <v>273</v>
      </c>
      <c r="FK98" t="s">
        <v>362</v>
      </c>
      <c r="FV98" t="s">
        <v>273</v>
      </c>
      <c r="FW98" t="s">
        <v>273</v>
      </c>
      <c r="FX98" t="s">
        <v>273</v>
      </c>
      <c r="FY98" t="s">
        <v>273</v>
      </c>
      <c r="FZ98" t="s">
        <v>280</v>
      </c>
      <c r="GA98" t="s">
        <v>280</v>
      </c>
      <c r="GB98">
        <v>65</v>
      </c>
      <c r="GC98" s="12" t="s">
        <v>280</v>
      </c>
      <c r="GE98">
        <v>259</v>
      </c>
      <c r="GF98">
        <v>115</v>
      </c>
      <c r="GG98">
        <v>374</v>
      </c>
      <c r="GH98">
        <v>131</v>
      </c>
      <c r="GI98">
        <v>90</v>
      </c>
      <c r="GJ98">
        <v>130</v>
      </c>
      <c r="GK98">
        <v>725</v>
      </c>
      <c r="GL98">
        <v>612</v>
      </c>
      <c r="GM98">
        <v>112</v>
      </c>
      <c r="GN98">
        <v>1</v>
      </c>
      <c r="GO98">
        <v>725</v>
      </c>
      <c r="GP98" s="1">
        <v>4750</v>
      </c>
      <c r="GQ98" s="1">
        <v>8570</v>
      </c>
      <c r="GR98" s="1">
        <v>13320</v>
      </c>
      <c r="GS98" s="1">
        <v>2224</v>
      </c>
      <c r="GT98" s="1">
        <v>1183</v>
      </c>
      <c r="GU98" s="1">
        <v>3237</v>
      </c>
      <c r="GV98" s="1">
        <v>19964</v>
      </c>
      <c r="GW98" s="1">
        <v>10859</v>
      </c>
      <c r="GX98" s="1">
        <v>9105</v>
      </c>
      <c r="GY98">
        <v>0</v>
      </c>
      <c r="GZ98" s="1">
        <v>19964</v>
      </c>
      <c r="HA98">
        <v>1</v>
      </c>
      <c r="HB98" s="1">
        <v>3100</v>
      </c>
      <c r="HC98">
        <v>42</v>
      </c>
      <c r="HD98" s="1">
        <v>2940</v>
      </c>
      <c r="HE98">
        <v>42</v>
      </c>
      <c r="HF98" s="1">
        <v>1661</v>
      </c>
      <c r="HG98">
        <v>48</v>
      </c>
      <c r="HH98" s="1">
        <v>2770</v>
      </c>
      <c r="HI98" t="s">
        <v>273</v>
      </c>
      <c r="HJ98">
        <v>884</v>
      </c>
      <c r="HK98" t="s">
        <v>273</v>
      </c>
      <c r="HL98">
        <v>304</v>
      </c>
      <c r="HM98" t="s">
        <v>273</v>
      </c>
      <c r="HN98">
        <v>541</v>
      </c>
      <c r="HO98" t="s">
        <v>1220</v>
      </c>
      <c r="HP98" t="s">
        <v>273</v>
      </c>
      <c r="HQ98">
        <v>6</v>
      </c>
      <c r="HR98" t="s">
        <v>1221</v>
      </c>
      <c r="HS98" t="s">
        <v>1222</v>
      </c>
      <c r="HT98" t="s">
        <v>299</v>
      </c>
      <c r="HU98" t="s">
        <v>273</v>
      </c>
      <c r="HV98" s="1">
        <v>7959</v>
      </c>
      <c r="HW98" t="s">
        <v>281</v>
      </c>
      <c r="HX98" t="s">
        <v>286</v>
      </c>
      <c r="HY98" t="s">
        <v>1223</v>
      </c>
      <c r="HZ98">
        <v>479</v>
      </c>
      <c r="IA98">
        <v>482</v>
      </c>
      <c r="IB98" t="s">
        <v>280</v>
      </c>
      <c r="IC98" t="s">
        <v>280</v>
      </c>
      <c r="ID98" t="s">
        <v>280</v>
      </c>
      <c r="IE98" t="s">
        <v>280</v>
      </c>
      <c r="IF98" t="s">
        <v>273</v>
      </c>
      <c r="IG98" t="s">
        <v>280</v>
      </c>
      <c r="IH98" t="s">
        <v>280</v>
      </c>
      <c r="II98" t="s">
        <v>280</v>
      </c>
      <c r="IJ98" t="s">
        <v>280</v>
      </c>
      <c r="IK98" t="s">
        <v>280</v>
      </c>
      <c r="IL98" t="s">
        <v>280</v>
      </c>
      <c r="IM98" t="s">
        <v>273</v>
      </c>
      <c r="IN98" t="s">
        <v>280</v>
      </c>
      <c r="IO98" t="s">
        <v>280</v>
      </c>
      <c r="IP98" t="s">
        <v>280</v>
      </c>
      <c r="IQ98" t="s">
        <v>280</v>
      </c>
      <c r="IR98" t="s">
        <v>280</v>
      </c>
      <c r="IS98" t="s">
        <v>280</v>
      </c>
      <c r="IU98" t="s">
        <v>280</v>
      </c>
      <c r="IW98">
        <v>9</v>
      </c>
      <c r="IX98">
        <v>327</v>
      </c>
      <c r="IY98">
        <v>8.18</v>
      </c>
      <c r="IZ98">
        <v>2</v>
      </c>
      <c r="JA98">
        <v>80</v>
      </c>
      <c r="JB98">
        <v>2</v>
      </c>
      <c r="JC98">
        <v>1</v>
      </c>
      <c r="JD98">
        <v>10</v>
      </c>
      <c r="JE98">
        <v>0.25</v>
      </c>
      <c r="JF98">
        <v>8.43</v>
      </c>
      <c r="JG98" t="s">
        <v>304</v>
      </c>
      <c r="JH98" s="14">
        <v>44.05</v>
      </c>
      <c r="JI98">
        <v>7</v>
      </c>
      <c r="JJ98">
        <v>1</v>
      </c>
      <c r="JK98" t="s">
        <v>1224</v>
      </c>
      <c r="JL98" t="s">
        <v>304</v>
      </c>
      <c r="JM98" s="2">
        <v>46113</v>
      </c>
    </row>
    <row r="99" spans="1:273" x14ac:dyDescent="0.25">
      <c r="A99" t="s">
        <v>1225</v>
      </c>
      <c r="B99" t="s">
        <v>1226</v>
      </c>
      <c r="C99" t="s">
        <v>1227</v>
      </c>
      <c r="D99" t="s">
        <v>1228</v>
      </c>
      <c r="E99">
        <v>68942</v>
      </c>
      <c r="F99" t="s">
        <v>623</v>
      </c>
      <c r="G99" t="s">
        <v>1229</v>
      </c>
      <c r="H99" t="s">
        <v>272</v>
      </c>
      <c r="I99">
        <v>200</v>
      </c>
      <c r="J99">
        <v>200</v>
      </c>
      <c r="K99">
        <v>0</v>
      </c>
      <c r="L99">
        <v>0</v>
      </c>
      <c r="M99">
        <v>1918</v>
      </c>
      <c r="O99" t="s">
        <v>280</v>
      </c>
      <c r="Q99" t="s">
        <v>274</v>
      </c>
      <c r="R99" t="s">
        <v>275</v>
      </c>
      <c r="S99" t="s">
        <v>276</v>
      </c>
      <c r="T99" t="s">
        <v>273</v>
      </c>
      <c r="U99" t="s">
        <v>277</v>
      </c>
      <c r="W99">
        <v>1</v>
      </c>
      <c r="X99" t="s">
        <v>273</v>
      </c>
      <c r="Y99" t="s">
        <v>280</v>
      </c>
      <c r="AG99" s="1">
        <v>3372</v>
      </c>
      <c r="AH99" s="1">
        <v>780</v>
      </c>
      <c r="AI99">
        <v>52</v>
      </c>
      <c r="AJ99">
        <v>780</v>
      </c>
      <c r="AK99" s="2">
        <v>45566</v>
      </c>
      <c r="AL99" s="2">
        <v>45930</v>
      </c>
      <c r="AM99" s="10">
        <v>25670</v>
      </c>
      <c r="AO99" s="10"/>
      <c r="AQ99" s="10"/>
      <c r="AS99" s="10"/>
      <c r="AT99" s="10">
        <v>25670</v>
      </c>
      <c r="AU99" s="10">
        <v>200</v>
      </c>
      <c r="AV99" s="10">
        <v>0</v>
      </c>
      <c r="AW99" s="10">
        <v>0</v>
      </c>
      <c r="AX99" s="10">
        <v>0</v>
      </c>
      <c r="AY99" s="10">
        <v>0</v>
      </c>
      <c r="AZ99" s="10">
        <v>200</v>
      </c>
      <c r="BB99" s="10">
        <v>0</v>
      </c>
      <c r="BC99" s="10">
        <v>0</v>
      </c>
      <c r="BD99" s="10">
        <v>0</v>
      </c>
      <c r="BE99" s="10">
        <v>0</v>
      </c>
      <c r="BF99" t="s">
        <v>1230</v>
      </c>
      <c r="BG99" s="10">
        <v>6019</v>
      </c>
      <c r="BH99" s="10">
        <v>6019</v>
      </c>
      <c r="BI99" s="10">
        <v>31889</v>
      </c>
      <c r="BJ99" s="10">
        <v>0</v>
      </c>
      <c r="BK99" s="10">
        <v>0</v>
      </c>
      <c r="BL99" s="10">
        <v>0</v>
      </c>
      <c r="BM99" s="10">
        <v>0</v>
      </c>
      <c r="BN99" s="10">
        <v>0</v>
      </c>
      <c r="BO99" t="s">
        <v>280</v>
      </c>
      <c r="BQ99" s="10"/>
      <c r="BR99" s="10"/>
      <c r="BS99">
        <v>0</v>
      </c>
      <c r="BT99" s="10">
        <v>11150</v>
      </c>
      <c r="BU99" s="10">
        <v>1706</v>
      </c>
      <c r="BV99" s="10">
        <v>12856</v>
      </c>
      <c r="BW99" t="s">
        <v>280</v>
      </c>
      <c r="BX99" t="s">
        <v>280</v>
      </c>
      <c r="BY99" t="s">
        <v>280</v>
      </c>
      <c r="BZ99" t="s">
        <v>280</v>
      </c>
      <c r="CA99" t="s">
        <v>273</v>
      </c>
      <c r="CB99" t="s">
        <v>280</v>
      </c>
      <c r="CC99" t="s">
        <v>280</v>
      </c>
      <c r="CD99" t="s">
        <v>280</v>
      </c>
      <c r="CE99" t="s">
        <v>280</v>
      </c>
      <c r="CF99" t="s">
        <v>280</v>
      </c>
      <c r="CH99" s="10">
        <v>400</v>
      </c>
      <c r="CI99" s="10">
        <v>0</v>
      </c>
      <c r="CJ99" s="10">
        <v>0</v>
      </c>
      <c r="CK99" s="10">
        <v>400</v>
      </c>
      <c r="CL99" s="10">
        <v>0</v>
      </c>
      <c r="CM99" s="10">
        <v>0</v>
      </c>
      <c r="CN99" s="10">
        <v>0</v>
      </c>
      <c r="CO99" s="10">
        <v>0</v>
      </c>
      <c r="CP99" s="10">
        <v>0</v>
      </c>
      <c r="CQ99" s="10">
        <v>0</v>
      </c>
      <c r="CR99" s="10">
        <v>13256</v>
      </c>
      <c r="CS99" s="10">
        <v>0</v>
      </c>
      <c r="CT99" s="1">
        <v>4797</v>
      </c>
      <c r="CU99">
        <v>30</v>
      </c>
      <c r="CV99">
        <v>262</v>
      </c>
      <c r="CW99" s="1">
        <v>4565</v>
      </c>
      <c r="CX99">
        <v>0</v>
      </c>
      <c r="CY99">
        <v>0</v>
      </c>
      <c r="CZ99">
        <v>0</v>
      </c>
      <c r="DA99">
        <v>0</v>
      </c>
      <c r="DB99">
        <v>32</v>
      </c>
      <c r="DC99">
        <v>0</v>
      </c>
      <c r="DD99">
        <v>0</v>
      </c>
      <c r="DE99">
        <v>32</v>
      </c>
      <c r="DF99">
        <v>0</v>
      </c>
      <c r="DG99">
        <v>0</v>
      </c>
      <c r="DH99">
        <v>0</v>
      </c>
      <c r="DI99">
        <v>0</v>
      </c>
      <c r="DJ99" t="s">
        <v>297</v>
      </c>
      <c r="DK99">
        <v>0</v>
      </c>
      <c r="DL99">
        <v>0</v>
      </c>
      <c r="DM99">
        <v>0</v>
      </c>
      <c r="DN99">
        <v>0</v>
      </c>
      <c r="DO99" s="1">
        <v>4829</v>
      </c>
      <c r="DP99">
        <v>30</v>
      </c>
      <c r="DQ99">
        <v>262</v>
      </c>
      <c r="DR99" s="1">
        <v>4597</v>
      </c>
      <c r="DS99" t="s">
        <v>1231</v>
      </c>
      <c r="DT99">
        <v>0</v>
      </c>
      <c r="DU99" t="s">
        <v>280</v>
      </c>
      <c r="DV99" t="s">
        <v>280</v>
      </c>
      <c r="DW99" t="s">
        <v>280</v>
      </c>
      <c r="DX99" t="s">
        <v>280</v>
      </c>
      <c r="DY99" t="s">
        <v>280</v>
      </c>
      <c r="DZ99" t="s">
        <v>280</v>
      </c>
      <c r="EA99" t="s">
        <v>280</v>
      </c>
      <c r="EB99" t="s">
        <v>280</v>
      </c>
      <c r="EC99" t="s">
        <v>280</v>
      </c>
      <c r="ED99" t="s">
        <v>280</v>
      </c>
      <c r="EE99" t="s">
        <v>280</v>
      </c>
      <c r="EF99" t="s">
        <v>280</v>
      </c>
      <c r="EG99">
        <v>89</v>
      </c>
      <c r="EH99">
        <v>260</v>
      </c>
      <c r="EI99" t="s">
        <v>285</v>
      </c>
      <c r="EJ99">
        <v>12</v>
      </c>
      <c r="EK99" t="s">
        <v>285</v>
      </c>
      <c r="EL99">
        <v>17</v>
      </c>
      <c r="EM99" t="s">
        <v>285</v>
      </c>
      <c r="EN99">
        <v>126</v>
      </c>
      <c r="EO99">
        <v>59</v>
      </c>
      <c r="EP99">
        <v>0</v>
      </c>
      <c r="EQ99">
        <v>185</v>
      </c>
      <c r="ER99">
        <v>0</v>
      </c>
      <c r="ES99">
        <v>0</v>
      </c>
      <c r="ET99">
        <v>0</v>
      </c>
      <c r="EU99">
        <v>0</v>
      </c>
      <c r="EV99">
        <v>0</v>
      </c>
      <c r="EW99">
        <v>0</v>
      </c>
      <c r="EX99">
        <v>0</v>
      </c>
      <c r="EY99">
        <v>0</v>
      </c>
      <c r="EZ99">
        <v>0</v>
      </c>
      <c r="FA99">
        <v>0</v>
      </c>
      <c r="FB99">
        <v>0</v>
      </c>
      <c r="FC99">
        <v>0</v>
      </c>
      <c r="FD99">
        <v>0</v>
      </c>
      <c r="FE99">
        <v>126</v>
      </c>
      <c r="FF99">
        <v>59</v>
      </c>
      <c r="FG99">
        <v>185</v>
      </c>
      <c r="FH99">
        <v>0</v>
      </c>
      <c r="FI99">
        <v>200</v>
      </c>
      <c r="FJ99" t="s">
        <v>280</v>
      </c>
      <c r="FK99" t="s">
        <v>362</v>
      </c>
      <c r="FV99" t="s">
        <v>280</v>
      </c>
      <c r="FW99" t="s">
        <v>280</v>
      </c>
      <c r="FX99" t="s">
        <v>273</v>
      </c>
      <c r="FY99" t="s">
        <v>280</v>
      </c>
      <c r="FZ99" t="s">
        <v>280</v>
      </c>
      <c r="GA99" t="s">
        <v>280</v>
      </c>
      <c r="GB99">
        <v>0</v>
      </c>
      <c r="GC99" s="12" t="s">
        <v>280</v>
      </c>
      <c r="GE99">
        <v>2</v>
      </c>
      <c r="GF99">
        <v>2</v>
      </c>
      <c r="GG99">
        <v>4</v>
      </c>
      <c r="GH99">
        <v>0</v>
      </c>
      <c r="GI99">
        <v>0</v>
      </c>
      <c r="GJ99">
        <v>0</v>
      </c>
      <c r="GK99">
        <v>4</v>
      </c>
      <c r="GL99">
        <v>4</v>
      </c>
      <c r="GM99">
        <v>0</v>
      </c>
      <c r="GN99">
        <v>0</v>
      </c>
      <c r="GO99">
        <v>4</v>
      </c>
      <c r="GP99">
        <v>6</v>
      </c>
      <c r="GQ99">
        <v>12</v>
      </c>
      <c r="GR99">
        <v>18</v>
      </c>
      <c r="GS99">
        <v>0</v>
      </c>
      <c r="GT99">
        <v>0</v>
      </c>
      <c r="GU99">
        <v>0</v>
      </c>
      <c r="GV99">
        <v>18</v>
      </c>
      <c r="GW99">
        <v>18</v>
      </c>
      <c r="GX99">
        <v>0</v>
      </c>
      <c r="GY99">
        <v>0</v>
      </c>
      <c r="GZ99">
        <v>18</v>
      </c>
      <c r="HA99">
        <v>0</v>
      </c>
      <c r="HB99">
        <v>0</v>
      </c>
      <c r="HC99">
        <v>14</v>
      </c>
      <c r="HE99">
        <v>0</v>
      </c>
      <c r="HG99">
        <v>0</v>
      </c>
      <c r="HH99">
        <v>0</v>
      </c>
      <c r="HI99" t="s">
        <v>273</v>
      </c>
      <c r="HJ99">
        <v>18</v>
      </c>
      <c r="HK99" t="s">
        <v>280</v>
      </c>
      <c r="HM99" t="s">
        <v>280</v>
      </c>
      <c r="HO99" t="s">
        <v>1232</v>
      </c>
      <c r="HP99" t="s">
        <v>273</v>
      </c>
      <c r="HQ99">
        <v>2</v>
      </c>
      <c r="HR99" t="s">
        <v>1233</v>
      </c>
      <c r="HS99" t="s">
        <v>283</v>
      </c>
      <c r="HT99" t="s">
        <v>365</v>
      </c>
      <c r="HU99" t="s">
        <v>273</v>
      </c>
      <c r="HV99" t="s">
        <v>278</v>
      </c>
      <c r="HX99" t="s">
        <v>1050</v>
      </c>
      <c r="HZ99">
        <v>14</v>
      </c>
      <c r="IA99">
        <v>14</v>
      </c>
      <c r="IB99" t="s">
        <v>280</v>
      </c>
      <c r="IC99" t="s">
        <v>280</v>
      </c>
      <c r="ID99" t="s">
        <v>280</v>
      </c>
      <c r="IE99" t="s">
        <v>280</v>
      </c>
      <c r="IF99" t="s">
        <v>280</v>
      </c>
      <c r="IG99" t="s">
        <v>280</v>
      </c>
      <c r="IH99" t="s">
        <v>280</v>
      </c>
      <c r="II99" t="s">
        <v>280</v>
      </c>
      <c r="IJ99" t="s">
        <v>280</v>
      </c>
      <c r="IK99" t="s">
        <v>280</v>
      </c>
      <c r="IL99" t="s">
        <v>280</v>
      </c>
      <c r="IM99" t="s">
        <v>280</v>
      </c>
      <c r="IN99" t="s">
        <v>280</v>
      </c>
      <c r="IO99" t="s">
        <v>280</v>
      </c>
      <c r="IP99" t="s">
        <v>280</v>
      </c>
      <c r="IQ99" t="s">
        <v>280</v>
      </c>
      <c r="IR99" t="s">
        <v>280</v>
      </c>
      <c r="IS99" t="s">
        <v>280</v>
      </c>
      <c r="IU99" t="s">
        <v>280</v>
      </c>
      <c r="IW99">
        <v>3</v>
      </c>
      <c r="IX99">
        <v>20</v>
      </c>
      <c r="IY99">
        <v>0.5</v>
      </c>
      <c r="IZ99">
        <v>0</v>
      </c>
      <c r="JB99">
        <v>0</v>
      </c>
      <c r="JC99">
        <v>0</v>
      </c>
      <c r="JE99">
        <v>0</v>
      </c>
      <c r="JF99">
        <v>0.5</v>
      </c>
      <c r="JG99" t="s">
        <v>302</v>
      </c>
      <c r="JH99" s="14">
        <v>12</v>
      </c>
      <c r="JI99">
        <v>0</v>
      </c>
      <c r="JJ99">
        <v>0</v>
      </c>
      <c r="JK99" t="s">
        <v>1234</v>
      </c>
      <c r="JL99" t="s">
        <v>302</v>
      </c>
      <c r="JM99" s="2">
        <v>46084</v>
      </c>
    </row>
    <row r="100" spans="1:273" x14ac:dyDescent="0.25">
      <c r="A100" t="s">
        <v>2749</v>
      </c>
      <c r="B100" t="s">
        <v>2750</v>
      </c>
      <c r="C100" t="s">
        <v>2751</v>
      </c>
      <c r="D100" t="s">
        <v>2752</v>
      </c>
      <c r="E100">
        <v>69346</v>
      </c>
      <c r="F100" t="s">
        <v>2753</v>
      </c>
      <c r="G100" t="s">
        <v>2754</v>
      </c>
      <c r="H100" t="s">
        <v>387</v>
      </c>
      <c r="I100">
        <v>239</v>
      </c>
      <c r="J100" s="1">
        <v>1099</v>
      </c>
      <c r="K100">
        <v>0</v>
      </c>
      <c r="L100">
        <v>0</v>
      </c>
      <c r="M100">
        <v>1960</v>
      </c>
      <c r="O100" t="s">
        <v>280</v>
      </c>
      <c r="Q100" t="s">
        <v>388</v>
      </c>
      <c r="R100" t="s">
        <v>275</v>
      </c>
      <c r="S100" t="s">
        <v>389</v>
      </c>
      <c r="T100" t="s">
        <v>273</v>
      </c>
      <c r="U100" t="s">
        <v>277</v>
      </c>
      <c r="W100">
        <v>1</v>
      </c>
      <c r="X100" t="s">
        <v>273</v>
      </c>
      <c r="Y100" t="s">
        <v>280</v>
      </c>
      <c r="AC100" t="s">
        <v>273</v>
      </c>
      <c r="AE100" t="s">
        <v>273</v>
      </c>
      <c r="AG100" s="1">
        <v>1000</v>
      </c>
      <c r="AH100" s="1">
        <v>1352</v>
      </c>
      <c r="AI100">
        <v>52</v>
      </c>
      <c r="AJ100" s="1">
        <v>1352</v>
      </c>
      <c r="AK100" s="2">
        <v>45474</v>
      </c>
      <c r="AL100" s="2">
        <v>45838</v>
      </c>
      <c r="AM100" s="10">
        <v>0</v>
      </c>
      <c r="AO100" s="10"/>
      <c r="AP100" t="s">
        <v>2755</v>
      </c>
      <c r="AQ100" s="10">
        <v>57156</v>
      </c>
      <c r="AS100" s="10"/>
      <c r="AT100" s="10">
        <v>57156</v>
      </c>
      <c r="AU100" s="10">
        <v>934</v>
      </c>
      <c r="AV100" s="10">
        <v>0</v>
      </c>
      <c r="AW100" s="10">
        <v>0</v>
      </c>
      <c r="AX100" s="10">
        <v>0</v>
      </c>
      <c r="AY100" s="10">
        <v>0</v>
      </c>
      <c r="AZ100" s="10">
        <v>934</v>
      </c>
      <c r="BB100" s="10">
        <v>0</v>
      </c>
      <c r="BC100" s="10">
        <v>0</v>
      </c>
      <c r="BD100" s="10">
        <v>0</v>
      </c>
      <c r="BE100" s="10">
        <v>100</v>
      </c>
      <c r="BF100" t="s">
        <v>2756</v>
      </c>
      <c r="BG100" s="10">
        <v>3000</v>
      </c>
      <c r="BH100" s="10">
        <v>3100</v>
      </c>
      <c r="BI100" s="10">
        <v>61190</v>
      </c>
      <c r="BJ100" s="10">
        <v>0</v>
      </c>
      <c r="BK100" s="10">
        <v>0</v>
      </c>
      <c r="BL100" s="10">
        <v>0</v>
      </c>
      <c r="BM100" s="10">
        <v>0</v>
      </c>
      <c r="BN100" s="10">
        <v>0</v>
      </c>
      <c r="BO100" t="s">
        <v>273</v>
      </c>
      <c r="BP100" t="s">
        <v>2757</v>
      </c>
      <c r="BQ100" s="10">
        <v>8</v>
      </c>
      <c r="BR100" s="10">
        <v>0</v>
      </c>
      <c r="BS100">
        <v>0</v>
      </c>
      <c r="BT100" s="10">
        <v>22236</v>
      </c>
      <c r="BU100" s="10">
        <v>3202</v>
      </c>
      <c r="BV100" s="10">
        <v>25438</v>
      </c>
      <c r="BW100" t="s">
        <v>280</v>
      </c>
      <c r="BX100" t="s">
        <v>280</v>
      </c>
      <c r="BY100" t="s">
        <v>280</v>
      </c>
      <c r="BZ100" t="s">
        <v>280</v>
      </c>
      <c r="CA100" t="s">
        <v>280</v>
      </c>
      <c r="CB100" t="s">
        <v>273</v>
      </c>
      <c r="CC100" t="s">
        <v>280</v>
      </c>
      <c r="CD100" t="s">
        <v>273</v>
      </c>
      <c r="CE100" t="s">
        <v>273</v>
      </c>
      <c r="CF100" t="s">
        <v>273</v>
      </c>
      <c r="CH100" s="10">
        <v>5333</v>
      </c>
      <c r="CI100" s="10">
        <v>500</v>
      </c>
      <c r="CJ100" s="10">
        <v>500</v>
      </c>
      <c r="CK100" s="10">
        <v>6333</v>
      </c>
      <c r="CL100" s="10">
        <v>0</v>
      </c>
      <c r="CM100" s="10">
        <v>1229</v>
      </c>
      <c r="CN100" s="10">
        <v>0</v>
      </c>
      <c r="CO100" s="10">
        <v>111</v>
      </c>
      <c r="CP100" s="10">
        <v>11356</v>
      </c>
      <c r="CQ100" s="10">
        <v>12696</v>
      </c>
      <c r="CR100" s="10">
        <v>44467</v>
      </c>
      <c r="CS100" s="10">
        <v>0</v>
      </c>
      <c r="CT100" s="1">
        <v>9137</v>
      </c>
      <c r="CU100">
        <v>422</v>
      </c>
      <c r="CV100">
        <v>198</v>
      </c>
      <c r="CW100" s="1">
        <v>9361</v>
      </c>
      <c r="CX100">
        <v>365</v>
      </c>
      <c r="CY100">
        <v>6</v>
      </c>
      <c r="CZ100">
        <v>10</v>
      </c>
      <c r="DA100">
        <v>361</v>
      </c>
      <c r="DB100">
        <v>768</v>
      </c>
      <c r="DC100">
        <v>42</v>
      </c>
      <c r="DE100">
        <v>810</v>
      </c>
      <c r="DF100">
        <v>1</v>
      </c>
      <c r="DG100">
        <v>0</v>
      </c>
      <c r="DH100">
        <v>0</v>
      </c>
      <c r="DI100">
        <v>1</v>
      </c>
      <c r="DJ100" t="s">
        <v>2758</v>
      </c>
      <c r="DK100">
        <v>32</v>
      </c>
      <c r="DL100">
        <v>5</v>
      </c>
      <c r="DM100">
        <v>0</v>
      </c>
      <c r="DN100">
        <v>37</v>
      </c>
      <c r="DO100" s="1">
        <v>10302</v>
      </c>
      <c r="DP100">
        <v>475</v>
      </c>
      <c r="DQ100">
        <v>208</v>
      </c>
      <c r="DR100" s="1">
        <v>10569</v>
      </c>
      <c r="DS100" t="s">
        <v>2759</v>
      </c>
      <c r="DT100">
        <v>0</v>
      </c>
      <c r="DU100" t="s">
        <v>280</v>
      </c>
      <c r="DV100" t="s">
        <v>273</v>
      </c>
      <c r="DW100" t="s">
        <v>280</v>
      </c>
      <c r="DX100" t="s">
        <v>280</v>
      </c>
      <c r="DY100" t="s">
        <v>280</v>
      </c>
      <c r="DZ100" t="s">
        <v>273</v>
      </c>
      <c r="EA100" t="s">
        <v>280</v>
      </c>
      <c r="EB100" t="s">
        <v>273</v>
      </c>
      <c r="EC100" t="s">
        <v>280</v>
      </c>
      <c r="ED100" t="s">
        <v>280</v>
      </c>
      <c r="EE100" t="s">
        <v>280</v>
      </c>
      <c r="EF100" t="s">
        <v>280</v>
      </c>
      <c r="EG100">
        <v>344</v>
      </c>
      <c r="EH100" s="1">
        <v>1516</v>
      </c>
      <c r="EI100" t="s">
        <v>281</v>
      </c>
      <c r="EJ100">
        <v>300</v>
      </c>
      <c r="EK100" t="s">
        <v>285</v>
      </c>
      <c r="EL100">
        <v>243</v>
      </c>
      <c r="EM100" t="s">
        <v>281</v>
      </c>
      <c r="EN100">
        <v>431</v>
      </c>
      <c r="EO100" s="1">
        <v>1045</v>
      </c>
      <c r="EP100">
        <v>7</v>
      </c>
      <c r="EQ100" s="1">
        <v>1483</v>
      </c>
      <c r="ER100">
        <v>522</v>
      </c>
      <c r="ES100">
        <v>147</v>
      </c>
      <c r="ET100">
        <v>669</v>
      </c>
      <c r="EU100">
        <v>48</v>
      </c>
      <c r="EV100">
        <v>0</v>
      </c>
      <c r="EW100">
        <v>48</v>
      </c>
      <c r="EX100">
        <v>655</v>
      </c>
      <c r="EY100">
        <v>157</v>
      </c>
      <c r="EZ100">
        <v>812</v>
      </c>
      <c r="FA100">
        <v>0</v>
      </c>
      <c r="FB100">
        <v>0</v>
      </c>
      <c r="FC100">
        <v>0</v>
      </c>
      <c r="FD100" s="1">
        <v>1529</v>
      </c>
      <c r="FE100" s="1">
        <v>1656</v>
      </c>
      <c r="FF100" s="1">
        <v>1349</v>
      </c>
      <c r="FG100" s="1">
        <v>3012</v>
      </c>
      <c r="FH100">
        <v>0</v>
      </c>
      <c r="FI100">
        <v>0</v>
      </c>
      <c r="FJ100" t="s">
        <v>273</v>
      </c>
      <c r="FK100" t="s">
        <v>362</v>
      </c>
      <c r="FV100" t="s">
        <v>280</v>
      </c>
      <c r="FW100" t="s">
        <v>280</v>
      </c>
      <c r="FX100" t="s">
        <v>273</v>
      </c>
      <c r="FY100" t="s">
        <v>280</v>
      </c>
      <c r="FZ100" t="s">
        <v>280</v>
      </c>
      <c r="GA100" t="s">
        <v>280</v>
      </c>
      <c r="GB100">
        <v>53</v>
      </c>
      <c r="GC100" s="12"/>
      <c r="GE100">
        <v>37</v>
      </c>
      <c r="GF100">
        <v>13</v>
      </c>
      <c r="GG100">
        <v>50</v>
      </c>
      <c r="GH100">
        <v>0</v>
      </c>
      <c r="GI100">
        <v>0</v>
      </c>
      <c r="GJ100">
        <v>0</v>
      </c>
      <c r="GK100">
        <v>50</v>
      </c>
      <c r="GL100">
        <v>50</v>
      </c>
      <c r="GM100">
        <v>0</v>
      </c>
      <c r="GN100">
        <v>0</v>
      </c>
      <c r="GO100">
        <v>50</v>
      </c>
      <c r="GP100">
        <v>229</v>
      </c>
      <c r="GQ100">
        <v>169</v>
      </c>
      <c r="GR100">
        <v>398</v>
      </c>
      <c r="GS100">
        <v>0</v>
      </c>
      <c r="GT100">
        <v>0</v>
      </c>
      <c r="GU100">
        <v>0</v>
      </c>
      <c r="GV100">
        <v>398</v>
      </c>
      <c r="GW100">
        <v>398</v>
      </c>
      <c r="GX100">
        <v>0</v>
      </c>
      <c r="GY100">
        <v>0</v>
      </c>
      <c r="GZ100">
        <v>398</v>
      </c>
      <c r="HA100">
        <v>0</v>
      </c>
      <c r="HB100">
        <v>0</v>
      </c>
      <c r="HC100">
        <v>10</v>
      </c>
      <c r="HD100" t="s">
        <v>278</v>
      </c>
      <c r="HE100">
        <v>0</v>
      </c>
      <c r="HF100" t="s">
        <v>278</v>
      </c>
      <c r="HG100">
        <v>0</v>
      </c>
      <c r="HH100">
        <v>0</v>
      </c>
      <c r="HI100" t="s">
        <v>273</v>
      </c>
      <c r="HJ100">
        <v>25</v>
      </c>
      <c r="HK100" t="s">
        <v>280</v>
      </c>
      <c r="HM100" t="s">
        <v>280</v>
      </c>
      <c r="HO100" t="s">
        <v>1791</v>
      </c>
      <c r="HP100" t="s">
        <v>273</v>
      </c>
      <c r="HQ100">
        <v>3</v>
      </c>
      <c r="HR100" t="s">
        <v>443</v>
      </c>
      <c r="HS100" t="s">
        <v>2760</v>
      </c>
      <c r="HT100" t="s">
        <v>299</v>
      </c>
      <c r="HU100" t="s">
        <v>273</v>
      </c>
      <c r="HV100" t="s">
        <v>278</v>
      </c>
      <c r="HX100" t="s">
        <v>286</v>
      </c>
      <c r="HZ100">
        <v>195</v>
      </c>
      <c r="IA100">
        <v>193</v>
      </c>
      <c r="IB100" t="s">
        <v>280</v>
      </c>
      <c r="IC100" t="s">
        <v>280</v>
      </c>
      <c r="ID100" t="s">
        <v>280</v>
      </c>
      <c r="IE100" t="s">
        <v>280</v>
      </c>
      <c r="IF100" t="s">
        <v>280</v>
      </c>
      <c r="IG100" t="s">
        <v>280</v>
      </c>
      <c r="IH100" t="s">
        <v>280</v>
      </c>
      <c r="II100" t="s">
        <v>280</v>
      </c>
      <c r="IJ100" t="s">
        <v>280</v>
      </c>
      <c r="IK100" t="s">
        <v>280</v>
      </c>
      <c r="IL100" t="s">
        <v>273</v>
      </c>
      <c r="IM100" t="s">
        <v>280</v>
      </c>
      <c r="IN100" t="s">
        <v>280</v>
      </c>
      <c r="IO100" t="s">
        <v>280</v>
      </c>
      <c r="IP100" t="s">
        <v>280</v>
      </c>
      <c r="IQ100" t="s">
        <v>280</v>
      </c>
      <c r="IR100" t="s">
        <v>280</v>
      </c>
      <c r="IS100" t="s">
        <v>280</v>
      </c>
      <c r="IU100" t="s">
        <v>280</v>
      </c>
      <c r="IW100">
        <v>1</v>
      </c>
      <c r="IX100">
        <v>30</v>
      </c>
      <c r="IY100">
        <v>0.75</v>
      </c>
      <c r="IZ100">
        <v>0</v>
      </c>
      <c r="JA100">
        <v>0</v>
      </c>
      <c r="JB100">
        <v>0</v>
      </c>
      <c r="JC100">
        <v>0</v>
      </c>
      <c r="JD100">
        <v>0</v>
      </c>
      <c r="JE100">
        <v>0</v>
      </c>
      <c r="JF100">
        <v>0.75</v>
      </c>
      <c r="JG100" t="s">
        <v>302</v>
      </c>
      <c r="JH100" s="14">
        <v>15.89</v>
      </c>
      <c r="JI100">
        <v>5</v>
      </c>
      <c r="JJ100">
        <v>3</v>
      </c>
      <c r="JK100" t="s">
        <v>2761</v>
      </c>
      <c r="JL100" t="s">
        <v>302</v>
      </c>
      <c r="JM100" s="2">
        <v>46097</v>
      </c>
    </row>
    <row r="101" spans="1:273" x14ac:dyDescent="0.25">
      <c r="A101" t="s">
        <v>1235</v>
      </c>
      <c r="B101" t="s">
        <v>1236</v>
      </c>
      <c r="C101" t="s">
        <v>1237</v>
      </c>
      <c r="D101" t="s">
        <v>1238</v>
      </c>
      <c r="E101">
        <v>68739</v>
      </c>
      <c r="F101" t="s">
        <v>1239</v>
      </c>
      <c r="G101" t="s">
        <v>1240</v>
      </c>
      <c r="H101" t="s">
        <v>310</v>
      </c>
      <c r="I101" s="1">
        <v>1501</v>
      </c>
      <c r="J101" s="1">
        <v>1501</v>
      </c>
      <c r="K101">
        <v>0</v>
      </c>
      <c r="L101">
        <v>0</v>
      </c>
      <c r="M101">
        <v>1914</v>
      </c>
      <c r="N101">
        <v>1997</v>
      </c>
      <c r="O101" t="s">
        <v>280</v>
      </c>
      <c r="Q101" t="s">
        <v>274</v>
      </c>
      <c r="R101" t="s">
        <v>275</v>
      </c>
      <c r="S101" t="s">
        <v>276</v>
      </c>
      <c r="T101" t="s">
        <v>273</v>
      </c>
      <c r="U101" t="s">
        <v>277</v>
      </c>
      <c r="W101">
        <v>1</v>
      </c>
      <c r="X101" t="s">
        <v>273</v>
      </c>
      <c r="Y101" t="s">
        <v>273</v>
      </c>
      <c r="Z101">
        <v>86</v>
      </c>
      <c r="AA101" t="s">
        <v>273</v>
      </c>
      <c r="AC101" t="s">
        <v>273</v>
      </c>
      <c r="AE101" t="s">
        <v>273</v>
      </c>
      <c r="AG101" s="1">
        <v>3700</v>
      </c>
      <c r="AH101" s="1">
        <v>2444</v>
      </c>
      <c r="AI101">
        <v>52</v>
      </c>
      <c r="AJ101" s="1">
        <v>2444</v>
      </c>
      <c r="AK101" s="2">
        <v>45566</v>
      </c>
      <c r="AL101" s="2">
        <v>45930</v>
      </c>
      <c r="AM101" s="10">
        <v>189714</v>
      </c>
      <c r="AO101" s="10"/>
      <c r="AP101" t="s">
        <v>1241</v>
      </c>
      <c r="AQ101" s="10">
        <v>13500</v>
      </c>
      <c r="AS101" s="10"/>
      <c r="AT101" s="10">
        <v>203214</v>
      </c>
      <c r="AU101" s="10">
        <v>1257</v>
      </c>
      <c r="AV101" s="10">
        <v>0</v>
      </c>
      <c r="AW101" s="10">
        <v>0</v>
      </c>
      <c r="AX101" s="10">
        <v>0</v>
      </c>
      <c r="AY101" s="10">
        <v>0</v>
      </c>
      <c r="AZ101" s="10">
        <v>1257</v>
      </c>
      <c r="BB101" s="10">
        <v>0</v>
      </c>
      <c r="BC101" s="10">
        <v>0</v>
      </c>
      <c r="BD101" s="10">
        <v>0</v>
      </c>
      <c r="BE101" s="10">
        <v>0</v>
      </c>
      <c r="BF101" t="s">
        <v>278</v>
      </c>
      <c r="BG101" s="10">
        <v>0</v>
      </c>
      <c r="BH101" s="10">
        <v>0</v>
      </c>
      <c r="BI101" s="10">
        <v>204471</v>
      </c>
      <c r="BJ101" s="10">
        <v>2370</v>
      </c>
      <c r="BK101" s="10">
        <v>0</v>
      </c>
      <c r="BL101" s="10">
        <v>0</v>
      </c>
      <c r="BM101" s="10">
        <v>0</v>
      </c>
      <c r="BN101" s="10">
        <v>2370</v>
      </c>
      <c r="BO101" t="s">
        <v>273</v>
      </c>
      <c r="BP101" t="s">
        <v>1242</v>
      </c>
      <c r="BQ101" s="10">
        <v>30</v>
      </c>
      <c r="BR101" s="10">
        <v>30</v>
      </c>
      <c r="BS101">
        <v>4</v>
      </c>
      <c r="BT101" s="10">
        <v>109882</v>
      </c>
      <c r="BU101" s="10">
        <v>40047</v>
      </c>
      <c r="BV101" s="10">
        <v>149929</v>
      </c>
      <c r="BW101" t="s">
        <v>273</v>
      </c>
      <c r="BX101" t="s">
        <v>273</v>
      </c>
      <c r="BY101" t="s">
        <v>273</v>
      </c>
      <c r="BZ101" t="s">
        <v>273</v>
      </c>
      <c r="CA101" t="s">
        <v>273</v>
      </c>
      <c r="CB101" t="s">
        <v>273</v>
      </c>
      <c r="CC101" t="s">
        <v>273</v>
      </c>
      <c r="CD101" t="s">
        <v>273</v>
      </c>
      <c r="CE101" t="s">
        <v>273</v>
      </c>
      <c r="CF101" t="s">
        <v>273</v>
      </c>
      <c r="CH101" s="10">
        <v>8581</v>
      </c>
      <c r="CI101" s="10">
        <v>500</v>
      </c>
      <c r="CJ101" s="10">
        <v>0</v>
      </c>
      <c r="CK101" s="10">
        <v>9081</v>
      </c>
      <c r="CL101" s="10">
        <v>3306</v>
      </c>
      <c r="CM101" s="10">
        <v>0</v>
      </c>
      <c r="CN101" s="10">
        <v>2027</v>
      </c>
      <c r="CO101" s="10">
        <v>1332</v>
      </c>
      <c r="CP101" s="10">
        <v>24200</v>
      </c>
      <c r="CQ101" s="10">
        <v>30865</v>
      </c>
      <c r="CR101" s="10">
        <v>189875</v>
      </c>
      <c r="CS101" s="10">
        <v>2370</v>
      </c>
      <c r="CT101" s="1">
        <v>17843</v>
      </c>
      <c r="CU101">
        <v>744</v>
      </c>
      <c r="CV101">
        <v>637</v>
      </c>
      <c r="CW101" s="1">
        <v>17950</v>
      </c>
      <c r="CX101">
        <v>305</v>
      </c>
      <c r="CY101">
        <v>38</v>
      </c>
      <c r="CZ101">
        <v>11</v>
      </c>
      <c r="DA101">
        <v>332</v>
      </c>
      <c r="DB101">
        <v>847</v>
      </c>
      <c r="DC101">
        <v>199</v>
      </c>
      <c r="DD101">
        <v>35</v>
      </c>
      <c r="DE101" s="1">
        <v>1011</v>
      </c>
      <c r="DF101">
        <v>7</v>
      </c>
      <c r="DG101">
        <v>0</v>
      </c>
      <c r="DH101">
        <v>0</v>
      </c>
      <c r="DI101">
        <v>7</v>
      </c>
      <c r="DJ101" t="s">
        <v>509</v>
      </c>
      <c r="DK101">
        <v>0</v>
      </c>
      <c r="DL101">
        <v>0</v>
      </c>
      <c r="DM101">
        <v>0</v>
      </c>
      <c r="DN101">
        <v>0</v>
      </c>
      <c r="DO101" s="1">
        <v>18995</v>
      </c>
      <c r="DP101">
        <v>981</v>
      </c>
      <c r="DQ101">
        <v>683</v>
      </c>
      <c r="DR101" s="1">
        <v>19293</v>
      </c>
      <c r="DS101" t="s">
        <v>1243</v>
      </c>
      <c r="DT101" s="1">
        <v>1819</v>
      </c>
      <c r="DU101" t="s">
        <v>280</v>
      </c>
      <c r="DV101" t="s">
        <v>273</v>
      </c>
      <c r="DW101" t="s">
        <v>280</v>
      </c>
      <c r="DX101" t="s">
        <v>280</v>
      </c>
      <c r="DY101" t="s">
        <v>280</v>
      </c>
      <c r="DZ101" t="s">
        <v>273</v>
      </c>
      <c r="EA101" t="s">
        <v>280</v>
      </c>
      <c r="EB101" t="s">
        <v>273</v>
      </c>
      <c r="EC101" t="s">
        <v>280</v>
      </c>
      <c r="ED101" t="s">
        <v>280</v>
      </c>
      <c r="EE101" t="s">
        <v>280</v>
      </c>
      <c r="EF101" t="s">
        <v>280</v>
      </c>
      <c r="EG101" s="1">
        <v>1703</v>
      </c>
      <c r="EH101" s="1">
        <v>43241</v>
      </c>
      <c r="EI101" t="s">
        <v>285</v>
      </c>
      <c r="EJ101" s="1">
        <v>1055</v>
      </c>
      <c r="EK101" t="s">
        <v>285</v>
      </c>
      <c r="EL101" s="1">
        <v>9800</v>
      </c>
      <c r="EM101" t="s">
        <v>285</v>
      </c>
      <c r="EN101" s="1">
        <v>7275</v>
      </c>
      <c r="EO101" s="1">
        <v>32590</v>
      </c>
      <c r="EP101">
        <v>0</v>
      </c>
      <c r="EQ101" s="1">
        <v>39865</v>
      </c>
      <c r="ER101" s="1">
        <v>2606</v>
      </c>
      <c r="ES101">
        <v>448</v>
      </c>
      <c r="ET101" s="1">
        <v>3054</v>
      </c>
      <c r="EU101">
        <v>805</v>
      </c>
      <c r="EV101">
        <v>10</v>
      </c>
      <c r="EW101">
        <v>815</v>
      </c>
      <c r="EX101" s="1">
        <v>4194</v>
      </c>
      <c r="EY101">
        <v>611</v>
      </c>
      <c r="EZ101" s="1">
        <v>4805</v>
      </c>
      <c r="FA101">
        <v>0</v>
      </c>
      <c r="FB101">
        <v>0</v>
      </c>
      <c r="FC101">
        <v>0</v>
      </c>
      <c r="FD101" s="1">
        <v>8674</v>
      </c>
      <c r="FE101" s="1">
        <v>14880</v>
      </c>
      <c r="FF101" s="1">
        <v>33659</v>
      </c>
      <c r="FG101" s="1">
        <v>48539</v>
      </c>
      <c r="FH101">
        <v>0</v>
      </c>
      <c r="FI101">
        <v>31</v>
      </c>
      <c r="FJ101" t="s">
        <v>273</v>
      </c>
      <c r="FK101" t="s">
        <v>362</v>
      </c>
      <c r="FV101" t="s">
        <v>280</v>
      </c>
      <c r="FW101" t="s">
        <v>280</v>
      </c>
      <c r="FX101" t="s">
        <v>273</v>
      </c>
      <c r="FY101" t="s">
        <v>280</v>
      </c>
      <c r="FZ101" t="s">
        <v>280</v>
      </c>
      <c r="GA101" t="s">
        <v>280</v>
      </c>
      <c r="GB101">
        <v>92</v>
      </c>
      <c r="GC101" s="12" t="s">
        <v>273</v>
      </c>
      <c r="GD101">
        <v>17</v>
      </c>
      <c r="GE101">
        <v>119</v>
      </c>
      <c r="GF101">
        <v>60</v>
      </c>
      <c r="GG101">
        <v>179</v>
      </c>
      <c r="GH101">
        <v>11</v>
      </c>
      <c r="GI101">
        <v>14</v>
      </c>
      <c r="GJ101">
        <v>6</v>
      </c>
      <c r="GK101">
        <v>210</v>
      </c>
      <c r="GL101">
        <v>120</v>
      </c>
      <c r="GM101">
        <v>90</v>
      </c>
      <c r="GN101">
        <v>0</v>
      </c>
      <c r="GO101">
        <v>210</v>
      </c>
      <c r="GP101" s="1">
        <v>2472</v>
      </c>
      <c r="GQ101" s="1">
        <v>1665</v>
      </c>
      <c r="GR101" s="1">
        <v>4137</v>
      </c>
      <c r="GS101">
        <v>56</v>
      </c>
      <c r="GT101">
        <v>169</v>
      </c>
      <c r="GU101" s="1">
        <v>1288</v>
      </c>
      <c r="GV101" s="1">
        <v>5650</v>
      </c>
      <c r="GW101" s="1">
        <v>3125</v>
      </c>
      <c r="GX101" s="1">
        <v>2525</v>
      </c>
      <c r="GY101">
        <v>0</v>
      </c>
      <c r="GZ101" s="1">
        <v>5650</v>
      </c>
      <c r="HA101">
        <v>0</v>
      </c>
      <c r="HB101">
        <v>0</v>
      </c>
      <c r="HC101">
        <v>144</v>
      </c>
      <c r="HE101">
        <v>38</v>
      </c>
      <c r="HG101">
        <v>24</v>
      </c>
      <c r="HI101" t="s">
        <v>273</v>
      </c>
      <c r="HJ101">
        <v>150</v>
      </c>
      <c r="HK101" t="s">
        <v>280</v>
      </c>
      <c r="HM101" t="s">
        <v>280</v>
      </c>
      <c r="HO101" t="s">
        <v>431</v>
      </c>
      <c r="HP101" t="s">
        <v>273</v>
      </c>
      <c r="HQ101">
        <v>15</v>
      </c>
      <c r="HR101" t="s">
        <v>1244</v>
      </c>
      <c r="HS101" t="s">
        <v>1245</v>
      </c>
      <c r="HT101" t="s">
        <v>299</v>
      </c>
      <c r="HU101" t="s">
        <v>273</v>
      </c>
      <c r="HV101" t="s">
        <v>278</v>
      </c>
      <c r="HX101" t="s">
        <v>286</v>
      </c>
      <c r="HY101" t="s">
        <v>300</v>
      </c>
      <c r="HZ101">
        <v>400</v>
      </c>
      <c r="IA101">
        <v>320</v>
      </c>
      <c r="IB101" t="s">
        <v>280</v>
      </c>
      <c r="IC101" t="s">
        <v>280</v>
      </c>
      <c r="ID101" t="s">
        <v>280</v>
      </c>
      <c r="IE101" t="s">
        <v>280</v>
      </c>
      <c r="IF101" t="s">
        <v>280</v>
      </c>
      <c r="IG101" t="s">
        <v>280</v>
      </c>
      <c r="IH101" t="s">
        <v>280</v>
      </c>
      <c r="II101" t="s">
        <v>273</v>
      </c>
      <c r="IJ101" t="s">
        <v>273</v>
      </c>
      <c r="IK101" t="s">
        <v>280</v>
      </c>
      <c r="IL101" t="s">
        <v>280</v>
      </c>
      <c r="IM101" t="s">
        <v>280</v>
      </c>
      <c r="IN101" t="s">
        <v>273</v>
      </c>
      <c r="IO101" t="s">
        <v>280</v>
      </c>
      <c r="IP101" t="s">
        <v>280</v>
      </c>
      <c r="IQ101" t="s">
        <v>280</v>
      </c>
      <c r="IR101" t="s">
        <v>280</v>
      </c>
      <c r="IS101" t="s">
        <v>280</v>
      </c>
      <c r="IU101" t="s">
        <v>280</v>
      </c>
      <c r="IW101">
        <v>3</v>
      </c>
      <c r="IX101">
        <v>93</v>
      </c>
      <c r="IY101">
        <v>2.33</v>
      </c>
      <c r="IZ101">
        <v>0</v>
      </c>
      <c r="JA101">
        <v>0</v>
      </c>
      <c r="JB101">
        <v>0</v>
      </c>
      <c r="JC101">
        <v>0</v>
      </c>
      <c r="JD101">
        <v>0</v>
      </c>
      <c r="JE101">
        <v>0</v>
      </c>
      <c r="JF101">
        <v>2.33</v>
      </c>
      <c r="JG101" t="s">
        <v>304</v>
      </c>
      <c r="JH101" s="14">
        <v>26</v>
      </c>
      <c r="JI101">
        <v>0</v>
      </c>
      <c r="JJ101">
        <v>0</v>
      </c>
      <c r="JK101" t="s">
        <v>1246</v>
      </c>
      <c r="JL101" t="s">
        <v>304</v>
      </c>
      <c r="JM101" s="2">
        <v>46104</v>
      </c>
    </row>
    <row r="102" spans="1:273" x14ac:dyDescent="0.25">
      <c r="A102" s="7" t="s">
        <v>1247</v>
      </c>
      <c r="B102" s="7" t="s">
        <v>1248</v>
      </c>
      <c r="C102" s="7" t="s">
        <v>1249</v>
      </c>
      <c r="D102" s="7" t="s">
        <v>1250</v>
      </c>
      <c r="E102" s="7">
        <v>68944</v>
      </c>
      <c r="F102" s="7" t="s">
        <v>803</v>
      </c>
      <c r="G102" s="7" t="s">
        <v>1251</v>
      </c>
      <c r="H102" s="7" t="s">
        <v>400</v>
      </c>
      <c r="I102" s="7">
        <v>942</v>
      </c>
      <c r="J102" s="7">
        <v>942</v>
      </c>
      <c r="K102" s="7">
        <v>0</v>
      </c>
      <c r="L102" s="7">
        <v>0</v>
      </c>
      <c r="M102" s="7">
        <v>1915</v>
      </c>
      <c r="N102" s="7"/>
      <c r="O102" s="7"/>
      <c r="P102" s="7"/>
      <c r="Q102" s="7" t="s">
        <v>274</v>
      </c>
      <c r="R102" s="7" t="s">
        <v>275</v>
      </c>
      <c r="S102" s="7" t="s">
        <v>276</v>
      </c>
      <c r="T102" s="7" t="s">
        <v>273</v>
      </c>
      <c r="U102" s="7" t="s">
        <v>277</v>
      </c>
      <c r="V102" s="7" t="s">
        <v>280</v>
      </c>
      <c r="W102" s="7">
        <v>1</v>
      </c>
      <c r="X102" s="7"/>
      <c r="Y102" s="7"/>
      <c r="Z102" s="7"/>
      <c r="AA102" s="7"/>
      <c r="AB102" s="7"/>
      <c r="AC102" s="7"/>
      <c r="AD102" s="7"/>
      <c r="AE102" s="7"/>
      <c r="AF102" s="7"/>
      <c r="AG102" s="7">
        <v>1935</v>
      </c>
      <c r="AH102" s="9"/>
      <c r="AI102" s="7"/>
      <c r="AJ102" s="7"/>
      <c r="AK102" s="8">
        <v>45566</v>
      </c>
      <c r="AL102" s="8">
        <v>45930</v>
      </c>
      <c r="AM102" s="11"/>
      <c r="AN102" s="7"/>
      <c r="AO102" s="11"/>
      <c r="AP102" s="7"/>
      <c r="AQ102" s="11"/>
      <c r="AR102" s="7"/>
      <c r="AS102" s="11"/>
      <c r="AT102" s="11"/>
      <c r="AU102" s="11"/>
      <c r="AV102" s="11"/>
      <c r="AW102" s="11"/>
      <c r="AX102" s="11"/>
      <c r="AY102" s="11"/>
      <c r="AZ102" s="11"/>
      <c r="BA102" s="7"/>
      <c r="BB102" s="11"/>
      <c r="BC102" s="11"/>
      <c r="BD102" s="11"/>
      <c r="BE102" s="11"/>
      <c r="BF102" s="7"/>
      <c r="BG102" s="11"/>
      <c r="BH102" s="11"/>
      <c r="BI102" s="11"/>
      <c r="BJ102" s="11"/>
      <c r="BK102" s="11"/>
      <c r="BL102" s="11"/>
      <c r="BM102" s="11"/>
      <c r="BN102" s="11"/>
      <c r="BO102" s="7"/>
      <c r="BP102" s="7"/>
      <c r="BQ102" s="11"/>
      <c r="BR102" s="11"/>
      <c r="BS102" s="7"/>
      <c r="BT102" s="11"/>
      <c r="BU102" s="11"/>
      <c r="BV102" s="11"/>
      <c r="BW102" s="7"/>
      <c r="BX102" s="7"/>
      <c r="BY102" s="7"/>
      <c r="BZ102" s="7"/>
      <c r="CA102" s="7"/>
      <c r="CB102" s="7"/>
      <c r="CC102" s="7"/>
      <c r="CD102" s="7"/>
      <c r="CE102" s="7"/>
      <c r="CF102" s="7"/>
      <c r="CG102" s="7"/>
      <c r="CH102" s="11"/>
      <c r="CI102" s="11"/>
      <c r="CJ102" s="11"/>
      <c r="CK102" s="11"/>
      <c r="CL102" s="11"/>
      <c r="CM102" s="11"/>
      <c r="CN102" s="11"/>
      <c r="CO102" s="11"/>
      <c r="CP102" s="11"/>
      <c r="CQ102" s="11"/>
      <c r="CR102" s="11"/>
      <c r="CS102" s="11"/>
      <c r="CT102" s="7">
        <v>0</v>
      </c>
      <c r="CU102" s="7"/>
      <c r="CV102" s="7"/>
      <c r="CW102" s="7"/>
      <c r="CX102" s="7">
        <v>0</v>
      </c>
      <c r="CY102" s="7"/>
      <c r="CZ102" s="7"/>
      <c r="DA102" s="7"/>
      <c r="DB102" s="7">
        <v>0</v>
      </c>
      <c r="DC102" s="7"/>
      <c r="DD102" s="7"/>
      <c r="DE102" s="7"/>
      <c r="DF102" s="7">
        <v>0</v>
      </c>
      <c r="DG102" s="7"/>
      <c r="DH102" s="7"/>
      <c r="DI102" s="7"/>
      <c r="DJ102" s="7"/>
      <c r="DK102" s="7">
        <v>0</v>
      </c>
      <c r="DL102" s="7"/>
      <c r="DM102" s="7"/>
      <c r="DN102" s="7"/>
      <c r="DO102" s="7">
        <v>0</v>
      </c>
      <c r="DP102" s="7"/>
      <c r="DQ102" s="7"/>
      <c r="DR102" s="7"/>
      <c r="DS102" s="7"/>
      <c r="DT102" s="7"/>
      <c r="DU102" s="7"/>
      <c r="DV102" s="7"/>
      <c r="DW102" s="7" t="s">
        <v>280</v>
      </c>
      <c r="DX102" s="7"/>
      <c r="DY102" s="7"/>
      <c r="DZ102" s="7"/>
      <c r="EA102" s="7"/>
      <c r="EB102" s="7"/>
      <c r="EC102" s="7" t="s">
        <v>280</v>
      </c>
      <c r="ED102" s="7"/>
      <c r="EE102" s="7"/>
      <c r="EF102" s="7" t="s">
        <v>280</v>
      </c>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t="s">
        <v>273</v>
      </c>
      <c r="FY102" s="7"/>
      <c r="FZ102" s="7"/>
      <c r="GA102" s="7" t="s">
        <v>280</v>
      </c>
      <c r="GB102" s="7"/>
      <c r="GC102" s="13"/>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c r="IW102" s="7"/>
      <c r="IX102" s="7"/>
      <c r="IY102" s="7"/>
      <c r="IZ102" s="7"/>
      <c r="JA102" s="7"/>
      <c r="JB102" s="7"/>
      <c r="JC102" s="7"/>
      <c r="JD102" s="7"/>
      <c r="JE102" s="7"/>
      <c r="JF102" s="7"/>
      <c r="JG102" s="7"/>
      <c r="JH102" s="15"/>
      <c r="JI102" s="7"/>
      <c r="JJ102" s="7"/>
      <c r="JK102" s="7"/>
      <c r="JL102" s="7"/>
      <c r="JM102" s="7"/>
    </row>
    <row r="103" spans="1:273" x14ac:dyDescent="0.25">
      <c r="A103" t="s">
        <v>1252</v>
      </c>
      <c r="B103" t="s">
        <v>1253</v>
      </c>
      <c r="C103" t="s">
        <v>1254</v>
      </c>
      <c r="D103" t="s">
        <v>1255</v>
      </c>
      <c r="E103">
        <v>68901</v>
      </c>
      <c r="F103" t="s">
        <v>1256</v>
      </c>
      <c r="G103" t="s">
        <v>1257</v>
      </c>
      <c r="H103" t="s">
        <v>272</v>
      </c>
      <c r="I103">
        <v>25152</v>
      </c>
      <c r="J103">
        <v>31196</v>
      </c>
      <c r="K103">
        <v>0</v>
      </c>
      <c r="L103">
        <v>1</v>
      </c>
      <c r="M103">
        <v>1963</v>
      </c>
      <c r="N103">
        <v>2017</v>
      </c>
      <c r="O103" t="s">
        <v>273</v>
      </c>
      <c r="P103">
        <v>2027</v>
      </c>
      <c r="Q103" t="s">
        <v>274</v>
      </c>
      <c r="R103" t="s">
        <v>1214</v>
      </c>
      <c r="S103" t="s">
        <v>389</v>
      </c>
      <c r="T103" t="s">
        <v>273</v>
      </c>
      <c r="U103" t="s">
        <v>277</v>
      </c>
      <c r="W103">
        <v>1</v>
      </c>
      <c r="X103" t="s">
        <v>273</v>
      </c>
      <c r="Y103" t="s">
        <v>273</v>
      </c>
      <c r="Z103" s="1">
        <v>1265</v>
      </c>
      <c r="AA103" t="s">
        <v>280</v>
      </c>
      <c r="AD103" t="s">
        <v>273</v>
      </c>
      <c r="AE103" t="s">
        <v>273</v>
      </c>
      <c r="AG103" s="1">
        <v>31554</v>
      </c>
      <c r="AH103" s="1">
        <v>2888</v>
      </c>
      <c r="AI103">
        <v>52</v>
      </c>
      <c r="AJ103" s="1">
        <v>3768</v>
      </c>
      <c r="AK103" s="2">
        <v>45566</v>
      </c>
      <c r="AL103" s="2">
        <v>45930</v>
      </c>
      <c r="AM103" s="10">
        <v>1485922</v>
      </c>
      <c r="AO103" s="10"/>
      <c r="AP103" t="s">
        <v>1258</v>
      </c>
      <c r="AQ103" s="10">
        <v>244130</v>
      </c>
      <c r="AS103" s="10"/>
      <c r="AT103" s="10">
        <v>1730052</v>
      </c>
      <c r="AU103" s="10">
        <v>6623</v>
      </c>
      <c r="AV103" s="10">
        <v>0</v>
      </c>
      <c r="AW103" s="10">
        <v>0</v>
      </c>
      <c r="AX103" s="10">
        <v>0</v>
      </c>
      <c r="AY103" s="10">
        <v>0</v>
      </c>
      <c r="AZ103" s="10">
        <v>6623</v>
      </c>
      <c r="BB103" s="10">
        <v>0</v>
      </c>
      <c r="BC103" s="10">
        <v>0</v>
      </c>
      <c r="BD103" s="10">
        <v>1698</v>
      </c>
      <c r="BE103" s="10">
        <v>0</v>
      </c>
      <c r="BF103" t="s">
        <v>1259</v>
      </c>
      <c r="BG103" s="10">
        <v>17286</v>
      </c>
      <c r="BH103" s="10">
        <v>18984</v>
      </c>
      <c r="BI103" s="10">
        <v>1755659</v>
      </c>
      <c r="BJ103" s="10">
        <v>6000</v>
      </c>
      <c r="BK103" s="10">
        <v>0</v>
      </c>
      <c r="BL103" s="10">
        <v>0</v>
      </c>
      <c r="BM103" s="10">
        <v>35858</v>
      </c>
      <c r="BN103" s="10">
        <v>41858</v>
      </c>
      <c r="BO103" t="s">
        <v>273</v>
      </c>
      <c r="BP103" t="s">
        <v>1260</v>
      </c>
      <c r="BQ103" s="10">
        <v>40</v>
      </c>
      <c r="BR103" s="10">
        <v>40</v>
      </c>
      <c r="BS103">
        <v>16</v>
      </c>
      <c r="BT103" s="10">
        <v>681755</v>
      </c>
      <c r="BU103" s="10">
        <v>184297</v>
      </c>
      <c r="BV103" s="10">
        <v>866052</v>
      </c>
      <c r="BW103" t="s">
        <v>273</v>
      </c>
      <c r="BX103" t="s">
        <v>273</v>
      </c>
      <c r="BY103" t="s">
        <v>273</v>
      </c>
      <c r="BZ103" t="s">
        <v>273</v>
      </c>
      <c r="CA103" t="s">
        <v>273</v>
      </c>
      <c r="CB103" t="s">
        <v>273</v>
      </c>
      <c r="CC103" t="s">
        <v>273</v>
      </c>
      <c r="CD103" t="s">
        <v>273</v>
      </c>
      <c r="CE103" t="s">
        <v>273</v>
      </c>
      <c r="CF103" t="s">
        <v>280</v>
      </c>
      <c r="CH103" s="10">
        <v>72610</v>
      </c>
      <c r="CI103" s="10">
        <v>51018</v>
      </c>
      <c r="CJ103" s="10">
        <v>6578</v>
      </c>
      <c r="CK103" s="10">
        <v>130206</v>
      </c>
      <c r="CL103" s="10">
        <v>139562</v>
      </c>
      <c r="CM103" s="10">
        <v>9810</v>
      </c>
      <c r="CN103" s="10">
        <v>2561</v>
      </c>
      <c r="CO103" s="10">
        <v>8392</v>
      </c>
      <c r="CP103" s="10">
        <v>220191</v>
      </c>
      <c r="CQ103" s="10">
        <v>380516</v>
      </c>
      <c r="CR103" s="10">
        <v>1376774</v>
      </c>
      <c r="CS103" s="10">
        <v>12586</v>
      </c>
      <c r="CT103" s="1">
        <v>59144</v>
      </c>
      <c r="CU103" s="1">
        <v>3938</v>
      </c>
      <c r="CV103" s="1">
        <v>8464</v>
      </c>
      <c r="CW103" s="1">
        <v>54618</v>
      </c>
      <c r="CX103" s="1">
        <v>2508</v>
      </c>
      <c r="CY103">
        <v>2</v>
      </c>
      <c r="CZ103">
        <v>249</v>
      </c>
      <c r="DA103" s="1">
        <v>2261</v>
      </c>
      <c r="DB103" s="1">
        <v>7403</v>
      </c>
      <c r="DC103">
        <v>478</v>
      </c>
      <c r="DD103">
        <v>210</v>
      </c>
      <c r="DE103" s="1">
        <v>7671</v>
      </c>
      <c r="DF103">
        <v>63</v>
      </c>
      <c r="DG103">
        <v>0</v>
      </c>
      <c r="DH103">
        <v>0</v>
      </c>
      <c r="DI103">
        <v>63</v>
      </c>
      <c r="DJ103" t="s">
        <v>1261</v>
      </c>
      <c r="DK103">
        <v>72</v>
      </c>
      <c r="DL103">
        <v>12</v>
      </c>
      <c r="DM103">
        <v>15</v>
      </c>
      <c r="DN103">
        <v>69</v>
      </c>
      <c r="DO103" s="1">
        <v>69127</v>
      </c>
      <c r="DP103" s="1">
        <v>4430</v>
      </c>
      <c r="DQ103" s="1">
        <v>8938</v>
      </c>
      <c r="DR103" s="1">
        <v>64619</v>
      </c>
      <c r="DS103" t="s">
        <v>1262</v>
      </c>
      <c r="DT103">
        <v>0</v>
      </c>
      <c r="DU103" t="s">
        <v>273</v>
      </c>
      <c r="DV103" t="s">
        <v>273</v>
      </c>
      <c r="DW103" t="s">
        <v>280</v>
      </c>
      <c r="DX103" t="s">
        <v>273</v>
      </c>
      <c r="DY103" t="s">
        <v>273</v>
      </c>
      <c r="DZ103" t="s">
        <v>273</v>
      </c>
      <c r="EA103" t="s">
        <v>273</v>
      </c>
      <c r="EB103" t="s">
        <v>273</v>
      </c>
      <c r="EC103" t="s">
        <v>280</v>
      </c>
      <c r="ED103" t="s">
        <v>273</v>
      </c>
      <c r="EE103" t="s">
        <v>280</v>
      </c>
      <c r="EF103" t="s">
        <v>280</v>
      </c>
      <c r="EG103" s="1">
        <v>24264</v>
      </c>
      <c r="EH103" s="1">
        <v>77775</v>
      </c>
      <c r="EI103" t="s">
        <v>281</v>
      </c>
      <c r="EJ103" s="1">
        <v>7384</v>
      </c>
      <c r="EK103" t="s">
        <v>285</v>
      </c>
      <c r="EL103" s="1">
        <v>9694</v>
      </c>
      <c r="EM103" t="s">
        <v>281</v>
      </c>
      <c r="EN103" s="1">
        <v>65523</v>
      </c>
      <c r="EO103" s="1">
        <v>106596</v>
      </c>
      <c r="EP103" s="1">
        <v>1462</v>
      </c>
      <c r="EQ103" s="1">
        <v>173581</v>
      </c>
      <c r="ER103" s="1">
        <v>17159</v>
      </c>
      <c r="ES103" s="1">
        <v>3097</v>
      </c>
      <c r="ET103" s="1">
        <v>20256</v>
      </c>
      <c r="EU103" s="1">
        <v>4154</v>
      </c>
      <c r="EV103">
        <v>63</v>
      </c>
      <c r="EW103" s="1">
        <v>4217</v>
      </c>
      <c r="EX103" s="1">
        <v>34013</v>
      </c>
      <c r="EY103" s="1">
        <v>5011</v>
      </c>
      <c r="EZ103" s="1">
        <v>39024</v>
      </c>
      <c r="FA103">
        <v>911</v>
      </c>
      <c r="FB103">
        <v>183</v>
      </c>
      <c r="FC103" s="1">
        <v>1094</v>
      </c>
      <c r="FD103" s="1">
        <v>64591</v>
      </c>
      <c r="FE103" s="1">
        <v>121760</v>
      </c>
      <c r="FF103" s="1">
        <v>114950</v>
      </c>
      <c r="FG103" s="1">
        <v>238172</v>
      </c>
      <c r="FH103">
        <v>528</v>
      </c>
      <c r="FI103">
        <v>701</v>
      </c>
      <c r="FJ103" t="s">
        <v>273</v>
      </c>
      <c r="FK103" t="s">
        <v>362</v>
      </c>
      <c r="FV103" t="s">
        <v>273</v>
      </c>
      <c r="FW103" t="s">
        <v>280</v>
      </c>
      <c r="FX103" t="s">
        <v>273</v>
      </c>
      <c r="FY103" t="s">
        <v>273</v>
      </c>
      <c r="FZ103" t="s">
        <v>280</v>
      </c>
      <c r="GA103" t="s">
        <v>280</v>
      </c>
      <c r="GB103">
        <v>89</v>
      </c>
      <c r="GC103" s="12" t="s">
        <v>273</v>
      </c>
      <c r="GD103" s="1">
        <v>6613</v>
      </c>
      <c r="GE103">
        <v>105</v>
      </c>
      <c r="GF103">
        <v>122</v>
      </c>
      <c r="GG103">
        <v>227</v>
      </c>
      <c r="GH103">
        <v>81</v>
      </c>
      <c r="GI103">
        <v>105</v>
      </c>
      <c r="GJ103">
        <v>100</v>
      </c>
      <c r="GK103">
        <v>513</v>
      </c>
      <c r="GL103">
        <v>387</v>
      </c>
      <c r="GM103">
        <v>89</v>
      </c>
      <c r="GN103">
        <v>37</v>
      </c>
      <c r="GO103">
        <v>513</v>
      </c>
      <c r="GP103" s="1">
        <v>1616</v>
      </c>
      <c r="GQ103" s="1">
        <v>3787</v>
      </c>
      <c r="GR103" s="1">
        <v>5403</v>
      </c>
      <c r="GS103">
        <v>487</v>
      </c>
      <c r="GT103" s="1">
        <v>2207</v>
      </c>
      <c r="GU103" s="1">
        <v>6541</v>
      </c>
      <c r="GV103" s="1">
        <v>14638</v>
      </c>
      <c r="GW103" s="1">
        <v>7541</v>
      </c>
      <c r="GX103" s="1">
        <v>6541</v>
      </c>
      <c r="GY103">
        <v>556</v>
      </c>
      <c r="GZ103" s="1">
        <v>14638</v>
      </c>
      <c r="HA103">
        <v>0</v>
      </c>
      <c r="HB103">
        <v>0</v>
      </c>
      <c r="HC103">
        <v>28</v>
      </c>
      <c r="HD103">
        <v>0</v>
      </c>
      <c r="HE103">
        <v>12</v>
      </c>
      <c r="HF103">
        <v>0</v>
      </c>
      <c r="HG103">
        <v>57</v>
      </c>
      <c r="HH103">
        <v>0</v>
      </c>
      <c r="HI103" t="s">
        <v>273</v>
      </c>
      <c r="HJ103">
        <v>355</v>
      </c>
      <c r="HK103" t="s">
        <v>273</v>
      </c>
      <c r="HL103">
        <v>308</v>
      </c>
      <c r="HM103" t="s">
        <v>273</v>
      </c>
      <c r="HN103">
        <v>225</v>
      </c>
      <c r="HO103" t="s">
        <v>742</v>
      </c>
      <c r="HP103" t="s">
        <v>273</v>
      </c>
      <c r="HQ103">
        <v>25</v>
      </c>
      <c r="HR103" t="s">
        <v>1263</v>
      </c>
      <c r="HS103" t="s">
        <v>405</v>
      </c>
      <c r="HT103" t="s">
        <v>299</v>
      </c>
      <c r="HU103" t="s">
        <v>273</v>
      </c>
      <c r="HV103" s="1">
        <v>25612</v>
      </c>
      <c r="HW103" t="s">
        <v>281</v>
      </c>
      <c r="HX103" t="s">
        <v>286</v>
      </c>
      <c r="HY103" t="s">
        <v>300</v>
      </c>
      <c r="HZ103">
        <v>291</v>
      </c>
      <c r="IA103">
        <v>110</v>
      </c>
      <c r="IB103" t="s">
        <v>273</v>
      </c>
      <c r="IC103" t="s">
        <v>273</v>
      </c>
      <c r="ID103" t="s">
        <v>280</v>
      </c>
      <c r="IE103" t="s">
        <v>273</v>
      </c>
      <c r="IF103" t="s">
        <v>273</v>
      </c>
      <c r="IG103" t="s">
        <v>280</v>
      </c>
      <c r="IH103" t="s">
        <v>273</v>
      </c>
      <c r="II103" t="s">
        <v>273</v>
      </c>
      <c r="IJ103" t="s">
        <v>273</v>
      </c>
      <c r="IK103" t="s">
        <v>273</v>
      </c>
      <c r="IL103" t="s">
        <v>280</v>
      </c>
      <c r="IM103" t="s">
        <v>280</v>
      </c>
      <c r="IN103" t="s">
        <v>273</v>
      </c>
      <c r="IO103" t="s">
        <v>273</v>
      </c>
      <c r="IP103" t="s">
        <v>280</v>
      </c>
      <c r="IQ103" t="s">
        <v>280</v>
      </c>
      <c r="IR103" t="s">
        <v>280</v>
      </c>
      <c r="IS103" t="s">
        <v>273</v>
      </c>
      <c r="IT103" t="s">
        <v>1264</v>
      </c>
      <c r="IU103" t="s">
        <v>280</v>
      </c>
      <c r="IW103">
        <v>3</v>
      </c>
      <c r="IX103">
        <v>120</v>
      </c>
      <c r="IY103">
        <v>3</v>
      </c>
      <c r="IZ103">
        <v>0</v>
      </c>
      <c r="JA103">
        <v>0</v>
      </c>
      <c r="JB103">
        <v>0</v>
      </c>
      <c r="JC103">
        <v>17</v>
      </c>
      <c r="JD103">
        <v>360</v>
      </c>
      <c r="JE103">
        <v>9</v>
      </c>
      <c r="JF103">
        <v>12</v>
      </c>
      <c r="JG103" t="s">
        <v>304</v>
      </c>
      <c r="JH103" s="14">
        <v>39.090000000000003</v>
      </c>
      <c r="JI103">
        <v>18</v>
      </c>
      <c r="JJ103">
        <v>11</v>
      </c>
      <c r="JK103" t="s">
        <v>1265</v>
      </c>
      <c r="JL103" t="s">
        <v>304</v>
      </c>
      <c r="JM103" s="2">
        <v>46066</v>
      </c>
    </row>
    <row r="104" spans="1:273" x14ac:dyDescent="0.25">
      <c r="A104" t="s">
        <v>1266</v>
      </c>
      <c r="B104" t="s">
        <v>1267</v>
      </c>
      <c r="C104" t="s">
        <v>1268</v>
      </c>
      <c r="D104" t="s">
        <v>1269</v>
      </c>
      <c r="E104">
        <v>69347</v>
      </c>
      <c r="F104" t="s">
        <v>1153</v>
      </c>
      <c r="G104" t="s">
        <v>1270</v>
      </c>
      <c r="H104" t="s">
        <v>387</v>
      </c>
      <c r="I104">
        <v>572</v>
      </c>
      <c r="J104">
        <v>572</v>
      </c>
      <c r="K104">
        <v>0</v>
      </c>
      <c r="L104">
        <v>0</v>
      </c>
      <c r="M104">
        <v>1929</v>
      </c>
      <c r="N104">
        <v>1989</v>
      </c>
      <c r="O104" t="s">
        <v>280</v>
      </c>
      <c r="Q104" t="s">
        <v>274</v>
      </c>
      <c r="R104" t="s">
        <v>275</v>
      </c>
      <c r="S104" t="s">
        <v>276</v>
      </c>
      <c r="T104" t="s">
        <v>273</v>
      </c>
      <c r="U104" t="s">
        <v>277</v>
      </c>
      <c r="W104">
        <v>1</v>
      </c>
      <c r="X104" t="s">
        <v>273</v>
      </c>
      <c r="Y104" t="s">
        <v>280</v>
      </c>
      <c r="AC104" t="s">
        <v>273</v>
      </c>
      <c r="AE104" t="s">
        <v>273</v>
      </c>
      <c r="AG104">
        <v>864</v>
      </c>
      <c r="AH104" s="1">
        <v>1040</v>
      </c>
      <c r="AI104">
        <v>52</v>
      </c>
      <c r="AJ104" s="1">
        <v>1040</v>
      </c>
      <c r="AK104" s="2">
        <v>45566</v>
      </c>
      <c r="AL104" s="2">
        <v>45930</v>
      </c>
      <c r="AM104" s="10">
        <v>23432</v>
      </c>
      <c r="AO104" s="10"/>
      <c r="AQ104" s="10"/>
      <c r="AS104" s="10"/>
      <c r="AT104" s="10">
        <v>23432</v>
      </c>
      <c r="AU104" s="10">
        <v>200</v>
      </c>
      <c r="AV104" s="10">
        <v>0</v>
      </c>
      <c r="AW104" s="10">
        <v>0</v>
      </c>
      <c r="AX104" s="10">
        <v>0</v>
      </c>
      <c r="AY104" s="10">
        <v>0</v>
      </c>
      <c r="AZ104" s="10">
        <v>200</v>
      </c>
      <c r="BB104" s="10">
        <v>0</v>
      </c>
      <c r="BC104" s="10">
        <v>0</v>
      </c>
      <c r="BD104" s="10">
        <v>0</v>
      </c>
      <c r="BE104" s="10">
        <v>75</v>
      </c>
      <c r="BF104" t="s">
        <v>612</v>
      </c>
      <c r="BG104" s="10">
        <v>898</v>
      </c>
      <c r="BH104" s="10">
        <v>973</v>
      </c>
      <c r="BI104" s="10">
        <v>24605</v>
      </c>
      <c r="BJ104" s="10">
        <v>0</v>
      </c>
      <c r="BK104" s="10">
        <v>0</v>
      </c>
      <c r="BL104" s="10">
        <v>0</v>
      </c>
      <c r="BM104" s="10">
        <v>0</v>
      </c>
      <c r="BN104" s="10">
        <v>0</v>
      </c>
      <c r="BO104" t="s">
        <v>280</v>
      </c>
      <c r="BQ104" s="10"/>
      <c r="BR104" s="10"/>
      <c r="BS104">
        <v>0</v>
      </c>
      <c r="BT104" s="10">
        <v>14200</v>
      </c>
      <c r="BU104" s="10">
        <v>2012</v>
      </c>
      <c r="BV104" s="10">
        <v>16212</v>
      </c>
      <c r="BW104" t="s">
        <v>280</v>
      </c>
      <c r="BX104" t="s">
        <v>280</v>
      </c>
      <c r="BY104" t="s">
        <v>280</v>
      </c>
      <c r="BZ104" t="s">
        <v>273</v>
      </c>
      <c r="CA104" t="s">
        <v>273</v>
      </c>
      <c r="CB104" t="s">
        <v>273</v>
      </c>
      <c r="CC104" t="s">
        <v>280</v>
      </c>
      <c r="CD104" t="s">
        <v>273</v>
      </c>
      <c r="CE104" t="s">
        <v>280</v>
      </c>
      <c r="CF104" t="s">
        <v>280</v>
      </c>
      <c r="CH104" s="10">
        <v>493</v>
      </c>
      <c r="CI104" s="10">
        <v>0</v>
      </c>
      <c r="CJ104" s="10">
        <v>0</v>
      </c>
      <c r="CK104" s="10">
        <v>493</v>
      </c>
      <c r="CL104" s="10">
        <v>0</v>
      </c>
      <c r="CM104" s="10">
        <v>0</v>
      </c>
      <c r="CN104" s="10">
        <v>0</v>
      </c>
      <c r="CO104" s="10">
        <v>0</v>
      </c>
      <c r="CP104" s="10">
        <v>4572</v>
      </c>
      <c r="CQ104" s="10">
        <v>4572</v>
      </c>
      <c r="CR104" s="10">
        <v>21277</v>
      </c>
      <c r="CS104" s="10">
        <v>0</v>
      </c>
      <c r="CT104" s="1">
        <v>7826</v>
      </c>
      <c r="CU104">
        <v>544</v>
      </c>
      <c r="CV104">
        <v>340</v>
      </c>
      <c r="CW104" s="1">
        <v>8030</v>
      </c>
      <c r="CX104">
        <v>187</v>
      </c>
      <c r="CY104">
        <v>2</v>
      </c>
      <c r="CZ104">
        <v>0</v>
      </c>
      <c r="DA104">
        <v>189</v>
      </c>
      <c r="DB104">
        <v>290</v>
      </c>
      <c r="DC104">
        <v>4</v>
      </c>
      <c r="DD104">
        <v>1</v>
      </c>
      <c r="DE104">
        <v>293</v>
      </c>
      <c r="DF104">
        <v>3</v>
      </c>
      <c r="DG104">
        <v>0</v>
      </c>
      <c r="DH104">
        <v>0</v>
      </c>
      <c r="DI104">
        <v>3</v>
      </c>
      <c r="DJ104" t="s">
        <v>682</v>
      </c>
      <c r="DK104">
        <v>10</v>
      </c>
      <c r="DL104">
        <v>0</v>
      </c>
      <c r="DM104">
        <v>0</v>
      </c>
      <c r="DN104">
        <v>10</v>
      </c>
      <c r="DO104" s="1">
        <v>8313</v>
      </c>
      <c r="DP104">
        <v>550</v>
      </c>
      <c r="DQ104">
        <v>341</v>
      </c>
      <c r="DR104" s="1">
        <v>8522</v>
      </c>
      <c r="DS104" t="s">
        <v>1271</v>
      </c>
      <c r="DT104">
        <v>28</v>
      </c>
      <c r="DU104" t="s">
        <v>280</v>
      </c>
      <c r="DV104" t="s">
        <v>280</v>
      </c>
      <c r="DW104" t="s">
        <v>280</v>
      </c>
      <c r="DX104" t="s">
        <v>280</v>
      </c>
      <c r="DY104" t="s">
        <v>280</v>
      </c>
      <c r="DZ104" t="s">
        <v>280</v>
      </c>
      <c r="EA104" t="s">
        <v>280</v>
      </c>
      <c r="EB104" t="s">
        <v>280</v>
      </c>
      <c r="EC104" t="s">
        <v>280</v>
      </c>
      <c r="ED104" t="s">
        <v>280</v>
      </c>
      <c r="EE104" t="s">
        <v>280</v>
      </c>
      <c r="EF104" t="s">
        <v>280</v>
      </c>
      <c r="EG104">
        <v>269</v>
      </c>
      <c r="EH104" s="1">
        <v>1204</v>
      </c>
      <c r="EI104" t="s">
        <v>281</v>
      </c>
      <c r="EJ104">
        <v>312</v>
      </c>
      <c r="EK104" t="s">
        <v>281</v>
      </c>
      <c r="EL104">
        <v>316</v>
      </c>
      <c r="EM104" t="s">
        <v>281</v>
      </c>
      <c r="EN104" s="1">
        <v>2128</v>
      </c>
      <c r="EO104">
        <v>512</v>
      </c>
      <c r="EP104">
        <v>12</v>
      </c>
      <c r="EQ104" s="1">
        <v>2652</v>
      </c>
      <c r="ER104">
        <v>0</v>
      </c>
      <c r="ES104">
        <v>0</v>
      </c>
      <c r="ET104">
        <v>0</v>
      </c>
      <c r="EU104">
        <v>0</v>
      </c>
      <c r="EV104">
        <v>0</v>
      </c>
      <c r="EW104">
        <v>0</v>
      </c>
      <c r="EX104">
        <v>0</v>
      </c>
      <c r="EY104">
        <v>0</v>
      </c>
      <c r="EZ104">
        <v>0</v>
      </c>
      <c r="FA104">
        <v>0</v>
      </c>
      <c r="FB104">
        <v>0</v>
      </c>
      <c r="FC104">
        <v>0</v>
      </c>
      <c r="FD104">
        <v>0</v>
      </c>
      <c r="FE104" s="1">
        <v>2128</v>
      </c>
      <c r="FF104">
        <v>512</v>
      </c>
      <c r="FG104" s="1">
        <v>2652</v>
      </c>
      <c r="FH104">
        <v>50</v>
      </c>
      <c r="FI104">
        <v>206</v>
      </c>
      <c r="FJ104" t="s">
        <v>280</v>
      </c>
      <c r="FK104" t="s">
        <v>362</v>
      </c>
      <c r="FV104" t="s">
        <v>280</v>
      </c>
      <c r="FW104" t="s">
        <v>280</v>
      </c>
      <c r="FX104" t="s">
        <v>273</v>
      </c>
      <c r="FY104" t="s">
        <v>280</v>
      </c>
      <c r="FZ104" t="s">
        <v>280</v>
      </c>
      <c r="GA104" t="s">
        <v>280</v>
      </c>
      <c r="GB104">
        <v>3</v>
      </c>
      <c r="GC104" s="12"/>
      <c r="GE104">
        <v>7</v>
      </c>
      <c r="GF104">
        <v>10</v>
      </c>
      <c r="GG104">
        <v>17</v>
      </c>
      <c r="GH104">
        <v>3</v>
      </c>
      <c r="GI104">
        <v>3</v>
      </c>
      <c r="GJ104">
        <v>44</v>
      </c>
      <c r="GK104">
        <v>67</v>
      </c>
      <c r="GL104">
        <v>22</v>
      </c>
      <c r="GM104">
        <v>45</v>
      </c>
      <c r="GN104">
        <v>0</v>
      </c>
      <c r="GO104">
        <v>67</v>
      </c>
      <c r="GP104">
        <v>89</v>
      </c>
      <c r="GQ104">
        <v>289</v>
      </c>
      <c r="GR104">
        <v>378</v>
      </c>
      <c r="GS104">
        <v>26</v>
      </c>
      <c r="GT104">
        <v>64</v>
      </c>
      <c r="GU104">
        <v>326</v>
      </c>
      <c r="GV104">
        <v>794</v>
      </c>
      <c r="GW104">
        <v>230</v>
      </c>
      <c r="GX104">
        <v>564</v>
      </c>
      <c r="GY104">
        <v>0</v>
      </c>
      <c r="GZ104">
        <v>794</v>
      </c>
      <c r="HA104">
        <v>0</v>
      </c>
      <c r="HB104">
        <v>0</v>
      </c>
      <c r="HC104">
        <v>11</v>
      </c>
      <c r="HD104">
        <v>104</v>
      </c>
      <c r="HE104">
        <v>6</v>
      </c>
      <c r="HF104">
        <v>60</v>
      </c>
      <c r="HG104">
        <v>3</v>
      </c>
      <c r="HH104">
        <v>48</v>
      </c>
      <c r="HI104" t="s">
        <v>273</v>
      </c>
      <c r="HJ104">
        <v>38</v>
      </c>
      <c r="HK104" t="s">
        <v>280</v>
      </c>
      <c r="HM104" t="s">
        <v>280</v>
      </c>
      <c r="HO104" t="s">
        <v>312</v>
      </c>
      <c r="HP104" t="s">
        <v>273</v>
      </c>
      <c r="HQ104">
        <v>2</v>
      </c>
      <c r="HR104" t="s">
        <v>1272</v>
      </c>
      <c r="HS104" t="s">
        <v>471</v>
      </c>
      <c r="HT104" t="s">
        <v>365</v>
      </c>
      <c r="HU104" t="s">
        <v>273</v>
      </c>
      <c r="HV104" t="s">
        <v>278</v>
      </c>
      <c r="HX104" t="s">
        <v>1273</v>
      </c>
      <c r="HY104" t="s">
        <v>1274</v>
      </c>
      <c r="HZ104">
        <v>19</v>
      </c>
      <c r="IA104">
        <v>16</v>
      </c>
      <c r="IB104" t="s">
        <v>280</v>
      </c>
      <c r="IC104" t="s">
        <v>280</v>
      </c>
      <c r="ID104" t="s">
        <v>280</v>
      </c>
      <c r="IE104" t="s">
        <v>280</v>
      </c>
      <c r="IF104" t="s">
        <v>280</v>
      </c>
      <c r="IG104" t="s">
        <v>280</v>
      </c>
      <c r="IH104" t="s">
        <v>280</v>
      </c>
      <c r="II104" t="s">
        <v>280</v>
      </c>
      <c r="IJ104" t="s">
        <v>280</v>
      </c>
      <c r="IK104" t="s">
        <v>280</v>
      </c>
      <c r="IL104" t="s">
        <v>280</v>
      </c>
      <c r="IM104" t="s">
        <v>280</v>
      </c>
      <c r="IN104" t="s">
        <v>280</v>
      </c>
      <c r="IO104" t="s">
        <v>280</v>
      </c>
      <c r="IP104" t="s">
        <v>280</v>
      </c>
      <c r="IQ104" t="s">
        <v>280</v>
      </c>
      <c r="IR104" t="s">
        <v>280</v>
      </c>
      <c r="IS104" t="s">
        <v>280</v>
      </c>
      <c r="IU104" t="s">
        <v>280</v>
      </c>
      <c r="IW104">
        <v>1</v>
      </c>
      <c r="IX104">
        <v>20</v>
      </c>
      <c r="IY104">
        <v>0.5</v>
      </c>
      <c r="IZ104">
        <v>0</v>
      </c>
      <c r="JA104">
        <v>0</v>
      </c>
      <c r="JB104">
        <v>0</v>
      </c>
      <c r="JC104">
        <v>0</v>
      </c>
      <c r="JD104">
        <v>0</v>
      </c>
      <c r="JE104">
        <v>0</v>
      </c>
      <c r="JF104">
        <v>0.5</v>
      </c>
      <c r="JG104" t="s">
        <v>367</v>
      </c>
      <c r="JH104" s="14">
        <v>15</v>
      </c>
      <c r="JI104">
        <v>4</v>
      </c>
      <c r="JJ104">
        <v>4</v>
      </c>
      <c r="JK104" t="s">
        <v>1275</v>
      </c>
      <c r="JL104" t="s">
        <v>367</v>
      </c>
      <c r="JM104" s="2">
        <v>46111</v>
      </c>
    </row>
    <row r="105" spans="1:273" x14ac:dyDescent="0.25">
      <c r="A105" t="s">
        <v>1276</v>
      </c>
      <c r="B105" t="s">
        <v>1277</v>
      </c>
      <c r="C105" t="s">
        <v>1278</v>
      </c>
      <c r="D105" t="s">
        <v>1279</v>
      </c>
      <c r="E105">
        <v>69032</v>
      </c>
      <c r="F105" t="s">
        <v>1280</v>
      </c>
      <c r="G105" t="s">
        <v>1281</v>
      </c>
      <c r="H105" t="s">
        <v>387</v>
      </c>
      <c r="I105">
        <v>224</v>
      </c>
      <c r="J105">
        <v>224</v>
      </c>
      <c r="K105">
        <v>0</v>
      </c>
      <c r="L105">
        <v>0</v>
      </c>
      <c r="M105">
        <v>1965</v>
      </c>
      <c r="O105" t="s">
        <v>280</v>
      </c>
      <c r="Q105" t="s">
        <v>274</v>
      </c>
      <c r="R105" t="s">
        <v>275</v>
      </c>
      <c r="S105" t="s">
        <v>276</v>
      </c>
      <c r="T105" t="s">
        <v>273</v>
      </c>
      <c r="U105" t="s">
        <v>277</v>
      </c>
      <c r="W105">
        <v>1</v>
      </c>
      <c r="X105" t="s">
        <v>273</v>
      </c>
      <c r="Y105" t="s">
        <v>273</v>
      </c>
      <c r="Z105">
        <v>1</v>
      </c>
      <c r="AA105" t="s">
        <v>280</v>
      </c>
      <c r="AE105" t="s">
        <v>273</v>
      </c>
      <c r="AG105" s="1">
        <v>1691</v>
      </c>
      <c r="AH105" s="1">
        <v>368</v>
      </c>
      <c r="AI105">
        <v>52</v>
      </c>
      <c r="AJ105">
        <v>368</v>
      </c>
      <c r="AK105" s="2">
        <v>45566</v>
      </c>
      <c r="AL105" s="2">
        <v>45930</v>
      </c>
      <c r="AM105" s="10">
        <v>9834</v>
      </c>
      <c r="AO105" s="10"/>
      <c r="AQ105" s="10"/>
      <c r="AS105" s="10"/>
      <c r="AT105" s="10">
        <v>9834</v>
      </c>
      <c r="AU105" s="10">
        <v>200</v>
      </c>
      <c r="AV105" s="10">
        <v>0</v>
      </c>
      <c r="AW105" s="10">
        <v>0</v>
      </c>
      <c r="AX105" s="10">
        <v>0</v>
      </c>
      <c r="AY105" s="10">
        <v>0</v>
      </c>
      <c r="AZ105" s="10">
        <v>200</v>
      </c>
      <c r="BB105" s="10">
        <v>0</v>
      </c>
      <c r="BC105" s="10">
        <v>0</v>
      </c>
      <c r="BD105" s="10">
        <v>0</v>
      </c>
      <c r="BE105" s="10">
        <v>0</v>
      </c>
      <c r="BF105" t="s">
        <v>1282</v>
      </c>
      <c r="BG105" s="10">
        <v>77</v>
      </c>
      <c r="BH105" s="10">
        <v>77</v>
      </c>
      <c r="BI105" s="10">
        <v>10111</v>
      </c>
      <c r="BJ105" s="10">
        <v>0</v>
      </c>
      <c r="BK105" s="10">
        <v>0</v>
      </c>
      <c r="BL105" s="10">
        <v>0</v>
      </c>
      <c r="BM105" s="10">
        <v>0</v>
      </c>
      <c r="BN105" s="10">
        <v>0</v>
      </c>
      <c r="BO105" t="s">
        <v>280</v>
      </c>
      <c r="BQ105" s="10"/>
      <c r="BR105" s="10"/>
      <c r="BS105">
        <v>0</v>
      </c>
      <c r="BT105" s="10">
        <v>5742</v>
      </c>
      <c r="BU105" s="10">
        <v>397</v>
      </c>
      <c r="BV105" s="10">
        <v>6139</v>
      </c>
      <c r="BW105" t="s">
        <v>280</v>
      </c>
      <c r="BX105" t="s">
        <v>280</v>
      </c>
      <c r="BY105" t="s">
        <v>280</v>
      </c>
      <c r="BZ105" t="s">
        <v>280</v>
      </c>
      <c r="CA105" t="s">
        <v>280</v>
      </c>
      <c r="CB105" t="s">
        <v>280</v>
      </c>
      <c r="CC105" t="s">
        <v>280</v>
      </c>
      <c r="CD105" t="s">
        <v>280</v>
      </c>
      <c r="CE105" t="s">
        <v>280</v>
      </c>
      <c r="CF105" t="s">
        <v>280</v>
      </c>
      <c r="CH105" s="10">
        <v>765</v>
      </c>
      <c r="CI105" s="10">
        <v>0</v>
      </c>
      <c r="CJ105" s="10">
        <v>0</v>
      </c>
      <c r="CK105" s="10">
        <v>765</v>
      </c>
      <c r="CL105" s="10">
        <v>0</v>
      </c>
      <c r="CM105" s="10">
        <v>0</v>
      </c>
      <c r="CN105" s="10">
        <v>0</v>
      </c>
      <c r="CO105" s="10">
        <v>0</v>
      </c>
      <c r="CP105" s="10">
        <v>2743</v>
      </c>
      <c r="CQ105" s="10">
        <v>2743</v>
      </c>
      <c r="CR105" s="10">
        <v>9647</v>
      </c>
      <c r="CS105" s="10">
        <v>0</v>
      </c>
      <c r="CT105" s="1">
        <v>7770</v>
      </c>
      <c r="CU105">
        <v>212</v>
      </c>
      <c r="CV105">
        <v>13</v>
      </c>
      <c r="CW105" s="1">
        <v>7969</v>
      </c>
      <c r="CX105">
        <v>3</v>
      </c>
      <c r="CY105">
        <v>0</v>
      </c>
      <c r="CZ105">
        <v>0</v>
      </c>
      <c r="DA105">
        <v>3</v>
      </c>
      <c r="DB105">
        <v>98</v>
      </c>
      <c r="DC105">
        <v>0</v>
      </c>
      <c r="DD105">
        <v>0</v>
      </c>
      <c r="DE105">
        <v>98</v>
      </c>
      <c r="DF105">
        <v>7</v>
      </c>
      <c r="DG105">
        <v>0</v>
      </c>
      <c r="DH105">
        <v>1</v>
      </c>
      <c r="DI105">
        <v>6</v>
      </c>
      <c r="DJ105" t="s">
        <v>1283</v>
      </c>
      <c r="DK105">
        <v>2</v>
      </c>
      <c r="DL105">
        <v>0</v>
      </c>
      <c r="DM105">
        <v>0</v>
      </c>
      <c r="DN105">
        <v>2</v>
      </c>
      <c r="DO105" s="1">
        <v>7873</v>
      </c>
      <c r="DP105">
        <v>212</v>
      </c>
      <c r="DQ105">
        <v>13</v>
      </c>
      <c r="DR105" s="1">
        <v>8072</v>
      </c>
      <c r="DS105" t="s">
        <v>297</v>
      </c>
      <c r="DT105">
        <v>0</v>
      </c>
      <c r="DU105" t="s">
        <v>280</v>
      </c>
      <c r="DV105" t="s">
        <v>280</v>
      </c>
      <c r="DW105" t="s">
        <v>280</v>
      </c>
      <c r="DX105" t="s">
        <v>280</v>
      </c>
      <c r="DY105" t="s">
        <v>280</v>
      </c>
      <c r="DZ105" t="s">
        <v>280</v>
      </c>
      <c r="EA105" t="s">
        <v>280</v>
      </c>
      <c r="EB105" t="s">
        <v>280</v>
      </c>
      <c r="EC105" t="s">
        <v>280</v>
      </c>
      <c r="ED105" t="s">
        <v>280</v>
      </c>
      <c r="EE105" t="s">
        <v>280</v>
      </c>
      <c r="EF105" t="s">
        <v>280</v>
      </c>
      <c r="EG105">
        <v>303</v>
      </c>
      <c r="EH105">
        <v>865</v>
      </c>
      <c r="EI105" t="s">
        <v>281</v>
      </c>
      <c r="EJ105">
        <v>21</v>
      </c>
      <c r="EK105" t="s">
        <v>285</v>
      </c>
      <c r="EL105">
        <v>4</v>
      </c>
      <c r="EM105" t="s">
        <v>281</v>
      </c>
      <c r="EN105">
        <v>581</v>
      </c>
      <c r="EO105">
        <v>460</v>
      </c>
      <c r="EP105">
        <v>0</v>
      </c>
      <c r="EQ105" s="1">
        <v>1041</v>
      </c>
      <c r="ER105">
        <v>0</v>
      </c>
      <c r="ES105">
        <v>0</v>
      </c>
      <c r="ET105">
        <v>0</v>
      </c>
      <c r="EU105">
        <v>0</v>
      </c>
      <c r="EV105">
        <v>0</v>
      </c>
      <c r="EW105">
        <v>0</v>
      </c>
      <c r="EX105">
        <v>0</v>
      </c>
      <c r="EY105">
        <v>0</v>
      </c>
      <c r="EZ105">
        <v>0</v>
      </c>
      <c r="FA105">
        <v>0</v>
      </c>
      <c r="FB105">
        <v>0</v>
      </c>
      <c r="FC105">
        <v>0</v>
      </c>
      <c r="FD105">
        <v>0</v>
      </c>
      <c r="FE105">
        <v>581</v>
      </c>
      <c r="FF105">
        <v>460</v>
      </c>
      <c r="FG105" s="1">
        <v>1041</v>
      </c>
      <c r="FH105">
        <v>0</v>
      </c>
      <c r="FI105">
        <v>0</v>
      </c>
      <c r="FJ105" t="s">
        <v>280</v>
      </c>
      <c r="FK105" t="s">
        <v>295</v>
      </c>
      <c r="FV105" t="s">
        <v>280</v>
      </c>
      <c r="FW105" t="s">
        <v>280</v>
      </c>
      <c r="FX105" t="s">
        <v>273</v>
      </c>
      <c r="FY105" t="s">
        <v>280</v>
      </c>
      <c r="FZ105" t="s">
        <v>280</v>
      </c>
      <c r="GA105" t="s">
        <v>280</v>
      </c>
      <c r="GB105">
        <v>0</v>
      </c>
      <c r="GC105" s="12"/>
      <c r="GE105">
        <v>4</v>
      </c>
      <c r="GF105">
        <v>5</v>
      </c>
      <c r="GG105">
        <v>9</v>
      </c>
      <c r="GH105">
        <v>0</v>
      </c>
      <c r="GI105">
        <v>0</v>
      </c>
      <c r="GJ105">
        <v>0</v>
      </c>
      <c r="GK105">
        <v>9</v>
      </c>
      <c r="GL105">
        <v>9</v>
      </c>
      <c r="GM105">
        <v>0</v>
      </c>
      <c r="GN105">
        <v>0</v>
      </c>
      <c r="GO105">
        <v>9</v>
      </c>
      <c r="GP105">
        <v>14</v>
      </c>
      <c r="GQ105">
        <v>48</v>
      </c>
      <c r="GR105">
        <v>62</v>
      </c>
      <c r="GS105">
        <v>0</v>
      </c>
      <c r="GT105">
        <v>0</v>
      </c>
      <c r="GU105">
        <v>0</v>
      </c>
      <c r="GV105">
        <v>62</v>
      </c>
      <c r="GW105">
        <v>62</v>
      </c>
      <c r="GX105">
        <v>0</v>
      </c>
      <c r="GY105">
        <v>0</v>
      </c>
      <c r="GZ105">
        <v>62</v>
      </c>
      <c r="HA105">
        <v>0</v>
      </c>
      <c r="HB105">
        <v>0</v>
      </c>
      <c r="HC105">
        <v>0</v>
      </c>
      <c r="HD105">
        <v>0</v>
      </c>
      <c r="HE105">
        <v>0</v>
      </c>
      <c r="HF105">
        <v>0</v>
      </c>
      <c r="HG105">
        <v>0</v>
      </c>
      <c r="HH105">
        <v>0</v>
      </c>
      <c r="HI105" t="s">
        <v>273</v>
      </c>
      <c r="HJ105">
        <v>23</v>
      </c>
      <c r="HK105" t="s">
        <v>280</v>
      </c>
      <c r="HM105" t="s">
        <v>280</v>
      </c>
      <c r="HP105" t="s">
        <v>273</v>
      </c>
      <c r="HQ105">
        <v>1</v>
      </c>
      <c r="HR105">
        <v>0</v>
      </c>
      <c r="HS105" t="s">
        <v>471</v>
      </c>
      <c r="HT105" t="s">
        <v>299</v>
      </c>
      <c r="HU105" t="s">
        <v>273</v>
      </c>
      <c r="HV105" t="s">
        <v>278</v>
      </c>
      <c r="HX105" t="s">
        <v>366</v>
      </c>
      <c r="HZ105">
        <v>30</v>
      </c>
      <c r="IA105">
        <v>29</v>
      </c>
      <c r="IB105" t="s">
        <v>280</v>
      </c>
      <c r="IC105" t="s">
        <v>280</v>
      </c>
      <c r="ID105" t="s">
        <v>280</v>
      </c>
      <c r="IE105" t="s">
        <v>280</v>
      </c>
      <c r="IF105" t="s">
        <v>280</v>
      </c>
      <c r="IG105" t="s">
        <v>280</v>
      </c>
      <c r="IH105" t="s">
        <v>280</v>
      </c>
      <c r="II105" t="s">
        <v>280</v>
      </c>
      <c r="IJ105" t="s">
        <v>280</v>
      </c>
      <c r="IK105" t="s">
        <v>280</v>
      </c>
      <c r="IL105" t="s">
        <v>280</v>
      </c>
      <c r="IM105" t="s">
        <v>280</v>
      </c>
      <c r="IN105" t="s">
        <v>280</v>
      </c>
      <c r="IO105" t="s">
        <v>280</v>
      </c>
      <c r="IP105" t="s">
        <v>280</v>
      </c>
      <c r="IQ105" t="s">
        <v>280</v>
      </c>
      <c r="IR105" t="s">
        <v>280</v>
      </c>
      <c r="IS105" t="s">
        <v>280</v>
      </c>
      <c r="IU105" t="s">
        <v>280</v>
      </c>
      <c r="IW105">
        <v>1</v>
      </c>
      <c r="IX105">
        <v>8</v>
      </c>
      <c r="IY105">
        <v>0.2</v>
      </c>
      <c r="IZ105">
        <v>0</v>
      </c>
      <c r="JA105">
        <v>0</v>
      </c>
      <c r="JB105">
        <v>0</v>
      </c>
      <c r="JC105">
        <v>0</v>
      </c>
      <c r="JD105">
        <v>0</v>
      </c>
      <c r="JE105">
        <v>0</v>
      </c>
      <c r="JF105">
        <v>0.2</v>
      </c>
      <c r="JG105" t="s">
        <v>304</v>
      </c>
      <c r="JH105" s="14">
        <v>12.2</v>
      </c>
      <c r="JI105">
        <v>0</v>
      </c>
      <c r="JJ105">
        <v>0</v>
      </c>
      <c r="JK105" t="s">
        <v>1284</v>
      </c>
      <c r="JL105" t="s">
        <v>304</v>
      </c>
      <c r="JM105" s="2">
        <v>46058</v>
      </c>
    </row>
    <row r="106" spans="1:273" x14ac:dyDescent="0.25">
      <c r="A106" t="s">
        <v>1285</v>
      </c>
      <c r="B106" t="s">
        <v>1286</v>
      </c>
      <c r="C106" t="s">
        <v>1287</v>
      </c>
      <c r="D106" t="s">
        <v>1288</v>
      </c>
      <c r="E106">
        <v>68370</v>
      </c>
      <c r="F106" t="s">
        <v>667</v>
      </c>
      <c r="G106" t="s">
        <v>1289</v>
      </c>
      <c r="H106" t="s">
        <v>400</v>
      </c>
      <c r="I106" s="1">
        <v>1397</v>
      </c>
      <c r="J106" s="1">
        <v>1397</v>
      </c>
      <c r="K106">
        <v>0</v>
      </c>
      <c r="L106">
        <v>0</v>
      </c>
      <c r="M106">
        <v>1921</v>
      </c>
      <c r="N106">
        <v>2023</v>
      </c>
      <c r="O106" t="s">
        <v>280</v>
      </c>
      <c r="Q106" t="s">
        <v>274</v>
      </c>
      <c r="R106" t="s">
        <v>275</v>
      </c>
      <c r="S106" t="s">
        <v>276</v>
      </c>
      <c r="T106" t="s">
        <v>273</v>
      </c>
      <c r="U106" t="s">
        <v>277</v>
      </c>
      <c r="W106">
        <v>1</v>
      </c>
      <c r="X106" t="s">
        <v>273</v>
      </c>
      <c r="Y106" t="s">
        <v>280</v>
      </c>
      <c r="AC106" t="s">
        <v>273</v>
      </c>
      <c r="AE106" t="s">
        <v>273</v>
      </c>
      <c r="AF106" t="s">
        <v>1290</v>
      </c>
      <c r="AG106" s="1">
        <v>4098</v>
      </c>
      <c r="AH106" s="1">
        <v>1924</v>
      </c>
      <c r="AI106">
        <v>52</v>
      </c>
      <c r="AJ106" s="1">
        <v>1924</v>
      </c>
      <c r="AK106" s="2">
        <v>45566</v>
      </c>
      <c r="AL106" s="2">
        <v>45930</v>
      </c>
      <c r="AM106" s="10">
        <v>140750</v>
      </c>
      <c r="AO106" s="10"/>
      <c r="AQ106" s="10"/>
      <c r="AS106" s="10"/>
      <c r="AT106" s="10">
        <v>140750</v>
      </c>
      <c r="AU106" s="10">
        <v>1360</v>
      </c>
      <c r="AV106" s="10">
        <v>0</v>
      </c>
      <c r="AW106" s="10">
        <v>0</v>
      </c>
      <c r="AX106" s="10">
        <v>0</v>
      </c>
      <c r="AY106" s="10">
        <v>0</v>
      </c>
      <c r="AZ106" s="10">
        <v>1360</v>
      </c>
      <c r="BB106" s="10">
        <v>0</v>
      </c>
      <c r="BC106" s="10">
        <v>0</v>
      </c>
      <c r="BD106" s="10">
        <v>0</v>
      </c>
      <c r="BE106" s="10">
        <v>0</v>
      </c>
      <c r="BF106" t="s">
        <v>1291</v>
      </c>
      <c r="BG106" s="10">
        <v>4980</v>
      </c>
      <c r="BH106" s="10">
        <v>4980</v>
      </c>
      <c r="BI106" s="10">
        <v>147090</v>
      </c>
      <c r="BJ106" s="10">
        <v>0</v>
      </c>
      <c r="BK106" s="10">
        <v>0</v>
      </c>
      <c r="BL106" s="10">
        <v>0</v>
      </c>
      <c r="BM106" s="10">
        <v>0</v>
      </c>
      <c r="BN106" s="10">
        <v>0</v>
      </c>
      <c r="BO106" t="s">
        <v>273</v>
      </c>
      <c r="BP106" t="s">
        <v>1292</v>
      </c>
      <c r="BQ106" s="10">
        <v>10</v>
      </c>
      <c r="BR106" s="10">
        <v>10</v>
      </c>
      <c r="BS106">
        <v>11</v>
      </c>
      <c r="BT106" s="10">
        <v>79350</v>
      </c>
      <c r="BU106" s="10">
        <v>12700</v>
      </c>
      <c r="BV106" s="10">
        <v>92050</v>
      </c>
      <c r="BW106" t="s">
        <v>273</v>
      </c>
      <c r="BX106" t="s">
        <v>273</v>
      </c>
      <c r="BY106" t="s">
        <v>280</v>
      </c>
      <c r="BZ106" t="s">
        <v>273</v>
      </c>
      <c r="CA106" t="s">
        <v>273</v>
      </c>
      <c r="CB106" t="s">
        <v>273</v>
      </c>
      <c r="CC106" t="s">
        <v>273</v>
      </c>
      <c r="CD106" t="s">
        <v>273</v>
      </c>
      <c r="CE106" t="s">
        <v>280</v>
      </c>
      <c r="CF106" t="s">
        <v>273</v>
      </c>
      <c r="CH106" s="10">
        <v>14000</v>
      </c>
      <c r="CI106" s="10">
        <v>500</v>
      </c>
      <c r="CJ106" s="10">
        <v>60</v>
      </c>
      <c r="CK106" s="10">
        <v>14560</v>
      </c>
      <c r="CL106" s="10">
        <v>0</v>
      </c>
      <c r="CM106" s="10">
        <v>0</v>
      </c>
      <c r="CN106" s="10">
        <v>0</v>
      </c>
      <c r="CO106" s="10">
        <v>300</v>
      </c>
      <c r="CP106" s="10">
        <v>37300</v>
      </c>
      <c r="CQ106" s="10">
        <v>37600</v>
      </c>
      <c r="CR106" s="10">
        <v>144210</v>
      </c>
      <c r="CS106" s="10">
        <v>0</v>
      </c>
      <c r="CT106" s="1">
        <v>10963</v>
      </c>
      <c r="CU106" s="1">
        <v>1403</v>
      </c>
      <c r="CV106">
        <v>30</v>
      </c>
      <c r="CW106" s="1">
        <v>12336</v>
      </c>
      <c r="CX106">
        <v>147</v>
      </c>
      <c r="CY106">
        <v>0</v>
      </c>
      <c r="CZ106">
        <v>0</v>
      </c>
      <c r="DA106">
        <v>147</v>
      </c>
      <c r="DB106">
        <v>714</v>
      </c>
      <c r="DC106">
        <v>2</v>
      </c>
      <c r="DD106">
        <v>0</v>
      </c>
      <c r="DE106">
        <v>716</v>
      </c>
      <c r="DF106">
        <v>27</v>
      </c>
      <c r="DG106">
        <v>0</v>
      </c>
      <c r="DH106">
        <v>2</v>
      </c>
      <c r="DI106">
        <v>25</v>
      </c>
      <c r="DJ106" t="s">
        <v>1293</v>
      </c>
      <c r="DK106">
        <v>20</v>
      </c>
      <c r="DL106">
        <v>20</v>
      </c>
      <c r="DM106">
        <v>0</v>
      </c>
      <c r="DN106">
        <v>40</v>
      </c>
      <c r="DO106" s="1">
        <v>11844</v>
      </c>
      <c r="DP106" s="1">
        <v>1425</v>
      </c>
      <c r="DQ106">
        <v>30</v>
      </c>
      <c r="DR106" s="1">
        <v>13239</v>
      </c>
      <c r="DS106" t="s">
        <v>1294</v>
      </c>
      <c r="DT106">
        <v>200</v>
      </c>
      <c r="DU106" t="s">
        <v>280</v>
      </c>
      <c r="DV106" t="s">
        <v>273</v>
      </c>
      <c r="DW106" t="s">
        <v>280</v>
      </c>
      <c r="DX106" t="s">
        <v>280</v>
      </c>
      <c r="DY106" t="s">
        <v>280</v>
      </c>
      <c r="DZ106" t="s">
        <v>273</v>
      </c>
      <c r="EA106" t="s">
        <v>280</v>
      </c>
      <c r="EB106" t="s">
        <v>273</v>
      </c>
      <c r="EC106" t="s">
        <v>280</v>
      </c>
      <c r="ED106" t="s">
        <v>280</v>
      </c>
      <c r="EE106" t="s">
        <v>280</v>
      </c>
      <c r="EF106" t="s">
        <v>280</v>
      </c>
      <c r="EG106">
        <v>889</v>
      </c>
      <c r="EH106" s="1">
        <v>6600</v>
      </c>
      <c r="EI106" t="s">
        <v>285</v>
      </c>
      <c r="EJ106">
        <v>800</v>
      </c>
      <c r="EK106" t="s">
        <v>285</v>
      </c>
      <c r="EL106" s="1">
        <v>1300</v>
      </c>
      <c r="EM106" t="s">
        <v>285</v>
      </c>
      <c r="EN106" s="1">
        <v>2266</v>
      </c>
      <c r="EO106" s="1">
        <v>3079</v>
      </c>
      <c r="EP106">
        <v>30</v>
      </c>
      <c r="EQ106" s="1">
        <v>5375</v>
      </c>
      <c r="ER106">
        <v>401</v>
      </c>
      <c r="ES106">
        <v>241</v>
      </c>
      <c r="ET106">
        <v>642</v>
      </c>
      <c r="EU106">
        <v>213</v>
      </c>
      <c r="EV106">
        <v>6</v>
      </c>
      <c r="EW106">
        <v>219</v>
      </c>
      <c r="EX106" s="1">
        <v>1025</v>
      </c>
      <c r="EY106">
        <v>224</v>
      </c>
      <c r="EZ106" s="1">
        <v>1249</v>
      </c>
      <c r="FA106">
        <v>0</v>
      </c>
      <c r="FB106">
        <v>0</v>
      </c>
      <c r="FC106">
        <v>0</v>
      </c>
      <c r="FD106" s="1">
        <v>2110</v>
      </c>
      <c r="FE106" s="1">
        <v>3905</v>
      </c>
      <c r="FF106" s="1">
        <v>3550</v>
      </c>
      <c r="FG106" s="1">
        <v>7485</v>
      </c>
      <c r="FH106">
        <v>1</v>
      </c>
      <c r="FI106">
        <v>200</v>
      </c>
      <c r="FJ106" t="s">
        <v>280</v>
      </c>
      <c r="FK106" t="s">
        <v>362</v>
      </c>
      <c r="FV106" t="s">
        <v>280</v>
      </c>
      <c r="FW106" t="s">
        <v>280</v>
      </c>
      <c r="FX106" t="s">
        <v>273</v>
      </c>
      <c r="FY106" t="s">
        <v>280</v>
      </c>
      <c r="FZ106" t="s">
        <v>280</v>
      </c>
      <c r="GA106" t="s">
        <v>280</v>
      </c>
      <c r="GB106">
        <v>4</v>
      </c>
      <c r="GC106" s="12"/>
      <c r="GE106">
        <v>16</v>
      </c>
      <c r="GF106">
        <v>14</v>
      </c>
      <c r="GG106">
        <v>30</v>
      </c>
      <c r="GH106">
        <v>6</v>
      </c>
      <c r="GI106">
        <v>11</v>
      </c>
      <c r="GJ106">
        <v>4</v>
      </c>
      <c r="GK106">
        <v>51</v>
      </c>
      <c r="GL106">
        <v>50</v>
      </c>
      <c r="GM106">
        <v>1</v>
      </c>
      <c r="GN106">
        <v>0</v>
      </c>
      <c r="GO106">
        <v>51</v>
      </c>
      <c r="GP106">
        <v>190</v>
      </c>
      <c r="GQ106">
        <v>240</v>
      </c>
      <c r="GR106">
        <v>430</v>
      </c>
      <c r="GS106">
        <v>36</v>
      </c>
      <c r="GT106">
        <v>158</v>
      </c>
      <c r="GU106">
        <v>82</v>
      </c>
      <c r="GV106">
        <v>706</v>
      </c>
      <c r="GW106">
        <v>396</v>
      </c>
      <c r="GX106">
        <v>310</v>
      </c>
      <c r="GY106">
        <v>0</v>
      </c>
      <c r="GZ106">
        <v>706</v>
      </c>
      <c r="HA106">
        <v>0</v>
      </c>
      <c r="HB106">
        <v>0</v>
      </c>
      <c r="HC106">
        <v>5</v>
      </c>
      <c r="HD106">
        <v>28</v>
      </c>
      <c r="HE106">
        <v>0</v>
      </c>
      <c r="HF106">
        <v>0</v>
      </c>
      <c r="HG106">
        <v>0</v>
      </c>
      <c r="HH106">
        <v>0</v>
      </c>
      <c r="HI106" t="s">
        <v>273</v>
      </c>
      <c r="HJ106">
        <v>110</v>
      </c>
      <c r="HK106" t="s">
        <v>280</v>
      </c>
      <c r="HM106" t="s">
        <v>280</v>
      </c>
      <c r="HO106" t="s">
        <v>379</v>
      </c>
      <c r="HP106" t="s">
        <v>273</v>
      </c>
      <c r="HQ106">
        <v>4</v>
      </c>
      <c r="HR106" t="s">
        <v>300</v>
      </c>
      <c r="HS106" t="s">
        <v>1295</v>
      </c>
      <c r="HT106" t="s">
        <v>299</v>
      </c>
      <c r="HU106" t="s">
        <v>273</v>
      </c>
      <c r="HV106" t="s">
        <v>278</v>
      </c>
      <c r="HX106" t="s">
        <v>420</v>
      </c>
      <c r="HZ106">
        <v>313</v>
      </c>
      <c r="IA106">
        <v>55</v>
      </c>
      <c r="IB106" t="s">
        <v>280</v>
      </c>
      <c r="IC106" t="s">
        <v>280</v>
      </c>
      <c r="ID106" t="s">
        <v>280</v>
      </c>
      <c r="IE106" t="s">
        <v>280</v>
      </c>
      <c r="IF106" t="s">
        <v>280</v>
      </c>
      <c r="IG106" t="s">
        <v>280</v>
      </c>
      <c r="IH106" t="s">
        <v>280</v>
      </c>
      <c r="II106" t="s">
        <v>280</v>
      </c>
      <c r="IJ106" t="s">
        <v>280</v>
      </c>
      <c r="IK106" t="s">
        <v>280</v>
      </c>
      <c r="IL106" t="s">
        <v>280</v>
      </c>
      <c r="IM106" t="s">
        <v>280</v>
      </c>
      <c r="IN106" t="s">
        <v>273</v>
      </c>
      <c r="IO106" t="s">
        <v>280</v>
      </c>
      <c r="IP106" t="s">
        <v>280</v>
      </c>
      <c r="IQ106" t="s">
        <v>280</v>
      </c>
      <c r="IR106" t="s">
        <v>280</v>
      </c>
      <c r="IS106" t="s">
        <v>280</v>
      </c>
      <c r="IU106" t="s">
        <v>280</v>
      </c>
      <c r="IW106">
        <v>3</v>
      </c>
      <c r="IX106">
        <v>77</v>
      </c>
      <c r="IY106">
        <v>1.93</v>
      </c>
      <c r="IZ106">
        <v>0</v>
      </c>
      <c r="JA106">
        <v>0</v>
      </c>
      <c r="JB106">
        <v>0</v>
      </c>
      <c r="JC106">
        <v>0</v>
      </c>
      <c r="JD106">
        <v>0</v>
      </c>
      <c r="JE106">
        <v>0</v>
      </c>
      <c r="JF106">
        <v>1.93</v>
      </c>
      <c r="JG106" t="s">
        <v>302</v>
      </c>
      <c r="JH106" s="14">
        <v>22.84</v>
      </c>
      <c r="JI106">
        <v>2</v>
      </c>
      <c r="JJ106">
        <v>10</v>
      </c>
      <c r="JK106" t="s">
        <v>1296</v>
      </c>
      <c r="JL106" t="s">
        <v>304</v>
      </c>
      <c r="JM106" s="2">
        <v>46056</v>
      </c>
    </row>
    <row r="107" spans="1:273" x14ac:dyDescent="0.25">
      <c r="A107" t="s">
        <v>1297</v>
      </c>
      <c r="B107" t="s">
        <v>1298</v>
      </c>
      <c r="C107" t="s">
        <v>1299</v>
      </c>
      <c r="D107" t="s">
        <v>1300</v>
      </c>
      <c r="E107">
        <v>69348</v>
      </c>
      <c r="F107" t="s">
        <v>1301</v>
      </c>
      <c r="G107" t="s">
        <v>1302</v>
      </c>
      <c r="H107" t="s">
        <v>387</v>
      </c>
      <c r="I107">
        <v>714</v>
      </c>
      <c r="J107">
        <v>783</v>
      </c>
      <c r="K107">
        <v>0</v>
      </c>
      <c r="L107">
        <v>0</v>
      </c>
      <c r="M107">
        <v>1899</v>
      </c>
      <c r="N107">
        <v>2009</v>
      </c>
      <c r="O107" t="s">
        <v>280</v>
      </c>
      <c r="Q107" t="s">
        <v>274</v>
      </c>
      <c r="R107" t="s">
        <v>275</v>
      </c>
      <c r="S107" t="s">
        <v>276</v>
      </c>
      <c r="T107" t="s">
        <v>273</v>
      </c>
      <c r="U107" t="s">
        <v>277</v>
      </c>
      <c r="W107">
        <v>1</v>
      </c>
      <c r="X107" t="s">
        <v>273</v>
      </c>
      <c r="Y107" t="s">
        <v>273</v>
      </c>
      <c r="Z107">
        <v>8</v>
      </c>
      <c r="AA107" t="s">
        <v>280</v>
      </c>
      <c r="AF107" t="s">
        <v>1303</v>
      </c>
      <c r="AG107" s="1">
        <v>1920</v>
      </c>
      <c r="AH107" s="1">
        <v>1264</v>
      </c>
      <c r="AI107">
        <v>52</v>
      </c>
      <c r="AJ107">
        <v>1196</v>
      </c>
      <c r="AK107" s="2">
        <v>45566</v>
      </c>
      <c r="AL107" s="2">
        <v>45930</v>
      </c>
      <c r="AM107" s="10">
        <v>87908</v>
      </c>
      <c r="AO107" s="10"/>
      <c r="AQ107" s="10"/>
      <c r="AS107" s="10"/>
      <c r="AT107" s="10">
        <v>87908</v>
      </c>
      <c r="AU107" s="10">
        <v>681</v>
      </c>
      <c r="AV107" s="10">
        <v>0</v>
      </c>
      <c r="AW107" s="10">
        <v>0</v>
      </c>
      <c r="AX107" s="10">
        <v>0</v>
      </c>
      <c r="AY107" s="10">
        <v>0</v>
      </c>
      <c r="AZ107" s="10">
        <v>681</v>
      </c>
      <c r="BB107" s="10">
        <v>0</v>
      </c>
      <c r="BC107" s="10">
        <v>0</v>
      </c>
      <c r="BD107" s="10">
        <v>0</v>
      </c>
      <c r="BE107" s="10">
        <v>0</v>
      </c>
      <c r="BF107" t="s">
        <v>1304</v>
      </c>
      <c r="BG107" s="10">
        <v>2745</v>
      </c>
      <c r="BH107" s="10">
        <v>2745</v>
      </c>
      <c r="BI107" s="10">
        <v>91334</v>
      </c>
      <c r="BJ107" s="10">
        <v>0</v>
      </c>
      <c r="BK107" s="10">
        <v>0</v>
      </c>
      <c r="BL107" s="10">
        <v>0</v>
      </c>
      <c r="BM107" s="10">
        <v>0</v>
      </c>
      <c r="BN107" s="10">
        <v>0</v>
      </c>
      <c r="BO107" t="s">
        <v>273</v>
      </c>
      <c r="BP107" t="s">
        <v>1305</v>
      </c>
      <c r="BQ107" s="10">
        <v>10</v>
      </c>
      <c r="BR107" s="10">
        <v>10</v>
      </c>
      <c r="BS107">
        <v>0</v>
      </c>
      <c r="BT107" s="10">
        <v>27650</v>
      </c>
      <c r="BU107" s="10">
        <v>2115</v>
      </c>
      <c r="BV107" s="10">
        <v>29765</v>
      </c>
      <c r="BW107" t="s">
        <v>280</v>
      </c>
      <c r="BX107" t="s">
        <v>280</v>
      </c>
      <c r="BY107" t="s">
        <v>280</v>
      </c>
      <c r="BZ107" t="s">
        <v>273</v>
      </c>
      <c r="CA107" t="s">
        <v>280</v>
      </c>
      <c r="CB107" t="s">
        <v>280</v>
      </c>
      <c r="CC107" t="s">
        <v>280</v>
      </c>
      <c r="CD107" t="s">
        <v>273</v>
      </c>
      <c r="CE107" t="s">
        <v>280</v>
      </c>
      <c r="CF107" t="s">
        <v>273</v>
      </c>
      <c r="CH107" s="10">
        <v>920</v>
      </c>
      <c r="CI107" s="10">
        <v>500</v>
      </c>
      <c r="CJ107" s="10">
        <v>0</v>
      </c>
      <c r="CK107" s="10">
        <v>1420</v>
      </c>
      <c r="CL107" s="10">
        <v>1000</v>
      </c>
      <c r="CM107" s="10">
        <v>1000</v>
      </c>
      <c r="CN107" s="10">
        <v>3032</v>
      </c>
      <c r="CO107" s="10">
        <v>495</v>
      </c>
      <c r="CP107" s="10">
        <v>7940</v>
      </c>
      <c r="CQ107" s="10">
        <v>13467</v>
      </c>
      <c r="CR107" s="10">
        <v>44652</v>
      </c>
      <c r="CS107" s="10">
        <v>2195</v>
      </c>
      <c r="CT107" s="1">
        <v>9202</v>
      </c>
      <c r="CU107">
        <v>541</v>
      </c>
      <c r="CV107">
        <v>260</v>
      </c>
      <c r="CW107" s="1">
        <v>9483</v>
      </c>
      <c r="CX107">
        <v>69</v>
      </c>
      <c r="CY107">
        <v>0</v>
      </c>
      <c r="CZ107">
        <v>0</v>
      </c>
      <c r="DA107">
        <v>69</v>
      </c>
      <c r="DB107">
        <v>657</v>
      </c>
      <c r="DC107">
        <v>0</v>
      </c>
      <c r="DD107">
        <v>27</v>
      </c>
      <c r="DE107">
        <v>630</v>
      </c>
      <c r="DF107">
        <v>6</v>
      </c>
      <c r="DG107">
        <v>0</v>
      </c>
      <c r="DH107">
        <v>1</v>
      </c>
      <c r="DI107">
        <v>5</v>
      </c>
      <c r="DJ107" t="s">
        <v>1306</v>
      </c>
      <c r="DK107">
        <v>427</v>
      </c>
      <c r="DL107">
        <v>6</v>
      </c>
      <c r="DM107">
        <v>0</v>
      </c>
      <c r="DN107">
        <v>433</v>
      </c>
      <c r="DO107" s="1">
        <v>10355</v>
      </c>
      <c r="DP107">
        <v>547</v>
      </c>
      <c r="DQ107">
        <v>287</v>
      </c>
      <c r="DR107" s="1">
        <v>10615</v>
      </c>
      <c r="DS107" t="s">
        <v>297</v>
      </c>
      <c r="DT107">
        <v>0</v>
      </c>
      <c r="DU107" t="s">
        <v>280</v>
      </c>
      <c r="DV107" t="s">
        <v>273</v>
      </c>
      <c r="DW107" t="s">
        <v>280</v>
      </c>
      <c r="DX107" t="s">
        <v>273</v>
      </c>
      <c r="DY107" t="s">
        <v>280</v>
      </c>
      <c r="DZ107" t="s">
        <v>273</v>
      </c>
      <c r="EA107" t="s">
        <v>280</v>
      </c>
      <c r="EB107" t="s">
        <v>273</v>
      </c>
      <c r="EC107" t="s">
        <v>280</v>
      </c>
      <c r="ED107" t="s">
        <v>280</v>
      </c>
      <c r="EE107" t="s">
        <v>280</v>
      </c>
      <c r="EF107" t="s">
        <v>280</v>
      </c>
      <c r="EG107">
        <v>363</v>
      </c>
      <c r="EH107" s="1">
        <v>2130</v>
      </c>
      <c r="EI107" t="s">
        <v>281</v>
      </c>
      <c r="EJ107">
        <v>25</v>
      </c>
      <c r="EK107" t="s">
        <v>281</v>
      </c>
      <c r="EL107">
        <v>324</v>
      </c>
      <c r="EM107" t="s">
        <v>281</v>
      </c>
      <c r="EN107">
        <v>460</v>
      </c>
      <c r="EO107">
        <v>530</v>
      </c>
      <c r="EP107">
        <v>64</v>
      </c>
      <c r="EQ107" s="1">
        <v>1054</v>
      </c>
      <c r="ER107">
        <v>73</v>
      </c>
      <c r="ES107">
        <v>19</v>
      </c>
      <c r="ET107">
        <v>92</v>
      </c>
      <c r="EU107">
        <v>8</v>
      </c>
      <c r="EV107">
        <v>0</v>
      </c>
      <c r="EW107">
        <v>8</v>
      </c>
      <c r="EX107">
        <v>645</v>
      </c>
      <c r="EY107">
        <v>25</v>
      </c>
      <c r="EZ107">
        <v>670</v>
      </c>
      <c r="FA107">
        <v>0</v>
      </c>
      <c r="FB107">
        <v>0</v>
      </c>
      <c r="FC107">
        <v>0</v>
      </c>
      <c r="FD107">
        <v>770</v>
      </c>
      <c r="FE107" s="1">
        <v>1186</v>
      </c>
      <c r="FF107">
        <v>574</v>
      </c>
      <c r="FG107" s="1">
        <v>1824</v>
      </c>
      <c r="FH107">
        <v>0</v>
      </c>
      <c r="FI107">
        <v>0</v>
      </c>
      <c r="FJ107" t="s">
        <v>280</v>
      </c>
      <c r="FK107" t="s">
        <v>345</v>
      </c>
      <c r="FL107" t="s">
        <v>273</v>
      </c>
      <c r="FM107" t="s">
        <v>273</v>
      </c>
      <c r="FN107" t="s">
        <v>273</v>
      </c>
      <c r="FO107" t="s">
        <v>273</v>
      </c>
      <c r="FP107" t="s">
        <v>1307</v>
      </c>
      <c r="FV107" t="s">
        <v>273</v>
      </c>
      <c r="FW107" t="s">
        <v>280</v>
      </c>
      <c r="FX107" t="s">
        <v>273</v>
      </c>
      <c r="FY107" t="s">
        <v>280</v>
      </c>
      <c r="FZ107" t="s">
        <v>280</v>
      </c>
      <c r="GA107" t="s">
        <v>280</v>
      </c>
      <c r="GB107">
        <v>2</v>
      </c>
      <c r="GC107" s="12" t="s">
        <v>280</v>
      </c>
      <c r="GE107">
        <v>3</v>
      </c>
      <c r="GF107">
        <v>3</v>
      </c>
      <c r="GG107">
        <v>6</v>
      </c>
      <c r="GH107">
        <v>2</v>
      </c>
      <c r="GI107">
        <v>2</v>
      </c>
      <c r="GJ107">
        <v>2</v>
      </c>
      <c r="GK107">
        <v>12</v>
      </c>
      <c r="GL107">
        <v>11</v>
      </c>
      <c r="GM107">
        <v>1</v>
      </c>
      <c r="GN107">
        <v>0</v>
      </c>
      <c r="GO107">
        <v>12</v>
      </c>
      <c r="GP107">
        <v>19</v>
      </c>
      <c r="GQ107">
        <v>91</v>
      </c>
      <c r="GR107">
        <v>110</v>
      </c>
      <c r="GS107">
        <v>61</v>
      </c>
      <c r="GT107">
        <v>60</v>
      </c>
      <c r="GU107">
        <v>367</v>
      </c>
      <c r="GV107">
        <v>598</v>
      </c>
      <c r="GW107">
        <v>583</v>
      </c>
      <c r="GX107">
        <v>15</v>
      </c>
      <c r="GY107">
        <v>0</v>
      </c>
      <c r="GZ107">
        <v>598</v>
      </c>
      <c r="HA107">
        <v>0</v>
      </c>
      <c r="HB107">
        <v>0</v>
      </c>
      <c r="HC107">
        <v>8</v>
      </c>
      <c r="HD107">
        <v>270</v>
      </c>
      <c r="HE107">
        <v>7</v>
      </c>
      <c r="HF107">
        <v>72</v>
      </c>
      <c r="HG107">
        <v>11</v>
      </c>
      <c r="HH107">
        <v>215</v>
      </c>
      <c r="HI107" t="s">
        <v>273</v>
      </c>
      <c r="HJ107">
        <v>36</v>
      </c>
      <c r="HK107" t="s">
        <v>273</v>
      </c>
      <c r="HL107">
        <v>8</v>
      </c>
      <c r="HM107" t="s">
        <v>273</v>
      </c>
      <c r="HN107">
        <v>8</v>
      </c>
      <c r="HO107" t="s">
        <v>313</v>
      </c>
      <c r="HP107" t="s">
        <v>273</v>
      </c>
      <c r="HQ107">
        <v>5</v>
      </c>
      <c r="HR107">
        <v>0</v>
      </c>
      <c r="HS107" t="s">
        <v>1308</v>
      </c>
      <c r="HT107" t="s">
        <v>299</v>
      </c>
      <c r="HU107" t="s">
        <v>273</v>
      </c>
      <c r="HV107" t="s">
        <v>278</v>
      </c>
      <c r="HX107" t="s">
        <v>393</v>
      </c>
      <c r="HY107" t="s">
        <v>300</v>
      </c>
      <c r="HZ107">
        <v>91</v>
      </c>
      <c r="IA107">
        <v>65</v>
      </c>
      <c r="IB107" t="s">
        <v>280</v>
      </c>
      <c r="IC107" t="s">
        <v>280</v>
      </c>
      <c r="ID107" t="s">
        <v>280</v>
      </c>
      <c r="IE107" t="s">
        <v>280</v>
      </c>
      <c r="IF107" t="s">
        <v>280</v>
      </c>
      <c r="IG107" t="s">
        <v>280</v>
      </c>
      <c r="IH107" t="s">
        <v>273</v>
      </c>
      <c r="II107" t="s">
        <v>280</v>
      </c>
      <c r="IJ107" t="s">
        <v>280</v>
      </c>
      <c r="IK107" t="s">
        <v>280</v>
      </c>
      <c r="IL107" t="s">
        <v>280</v>
      </c>
      <c r="IM107" t="s">
        <v>280</v>
      </c>
      <c r="IN107" t="s">
        <v>280</v>
      </c>
      <c r="IO107" t="s">
        <v>280</v>
      </c>
      <c r="IP107" t="s">
        <v>280</v>
      </c>
      <c r="IQ107" t="s">
        <v>280</v>
      </c>
      <c r="IR107" t="s">
        <v>280</v>
      </c>
      <c r="IS107" t="s">
        <v>280</v>
      </c>
      <c r="IT107" t="s">
        <v>1309</v>
      </c>
      <c r="IU107" t="s">
        <v>273</v>
      </c>
      <c r="IW107">
        <v>3</v>
      </c>
      <c r="IX107">
        <v>40</v>
      </c>
      <c r="IY107">
        <v>1</v>
      </c>
      <c r="IZ107">
        <v>0</v>
      </c>
      <c r="JA107">
        <v>0</v>
      </c>
      <c r="JB107">
        <v>0</v>
      </c>
      <c r="JC107">
        <v>0</v>
      </c>
      <c r="JD107">
        <v>0</v>
      </c>
      <c r="JE107">
        <v>0</v>
      </c>
      <c r="JF107">
        <v>1</v>
      </c>
      <c r="JG107" t="s">
        <v>302</v>
      </c>
      <c r="JH107" s="14">
        <v>16</v>
      </c>
      <c r="JI107">
        <v>5</v>
      </c>
      <c r="JJ107">
        <v>2</v>
      </c>
      <c r="JK107" t="s">
        <v>1310</v>
      </c>
      <c r="JL107" t="s">
        <v>1311</v>
      </c>
      <c r="JM107" s="2">
        <v>46106</v>
      </c>
    </row>
    <row r="108" spans="1:273" x14ac:dyDescent="0.25">
      <c r="A108" t="s">
        <v>1312</v>
      </c>
      <c r="B108" t="s">
        <v>1313</v>
      </c>
      <c r="C108" t="s">
        <v>1314</v>
      </c>
      <c r="D108" t="s">
        <v>1315</v>
      </c>
      <c r="E108">
        <v>68947</v>
      </c>
      <c r="F108" t="s">
        <v>1082</v>
      </c>
      <c r="G108" t="s">
        <v>1316</v>
      </c>
      <c r="H108" t="s">
        <v>272</v>
      </c>
      <c r="I108">
        <v>368</v>
      </c>
      <c r="J108">
        <v>368</v>
      </c>
      <c r="K108">
        <v>0</v>
      </c>
      <c r="L108">
        <v>0</v>
      </c>
      <c r="M108">
        <v>1982</v>
      </c>
      <c r="O108" t="s">
        <v>280</v>
      </c>
      <c r="Q108" t="s">
        <v>274</v>
      </c>
      <c r="R108" t="s">
        <v>275</v>
      </c>
      <c r="S108" t="s">
        <v>276</v>
      </c>
      <c r="T108" t="s">
        <v>273</v>
      </c>
      <c r="U108" t="s">
        <v>277</v>
      </c>
      <c r="W108">
        <v>1</v>
      </c>
      <c r="X108" t="s">
        <v>273</v>
      </c>
      <c r="Y108" t="s">
        <v>280</v>
      </c>
      <c r="AC108" t="s">
        <v>273</v>
      </c>
      <c r="AD108" t="s">
        <v>273</v>
      </c>
      <c r="AE108" t="s">
        <v>273</v>
      </c>
      <c r="AG108" s="1">
        <v>2000</v>
      </c>
      <c r="AH108" s="1">
        <v>2080</v>
      </c>
      <c r="AI108">
        <v>52</v>
      </c>
      <c r="AJ108" s="1">
        <v>2080</v>
      </c>
      <c r="AK108" s="2">
        <v>45566</v>
      </c>
      <c r="AL108" s="2">
        <v>45930</v>
      </c>
      <c r="AM108" s="10">
        <v>85091</v>
      </c>
      <c r="AO108" s="10"/>
      <c r="AQ108" s="10"/>
      <c r="AS108" s="10"/>
      <c r="AT108" s="10">
        <v>85091</v>
      </c>
      <c r="AU108" s="10">
        <v>1021</v>
      </c>
      <c r="AV108" s="10">
        <v>0</v>
      </c>
      <c r="AW108" s="10">
        <v>0</v>
      </c>
      <c r="AX108" s="10">
        <v>0</v>
      </c>
      <c r="AY108" s="10">
        <v>0</v>
      </c>
      <c r="AZ108" s="10">
        <v>1021</v>
      </c>
      <c r="BB108" s="10">
        <v>0</v>
      </c>
      <c r="BC108" s="10">
        <v>0</v>
      </c>
      <c r="BD108" s="10">
        <v>0</v>
      </c>
      <c r="BE108" s="10">
        <v>0</v>
      </c>
      <c r="BF108" t="s">
        <v>1317</v>
      </c>
      <c r="BG108" s="10">
        <v>8631</v>
      </c>
      <c r="BH108" s="10">
        <v>8631</v>
      </c>
      <c r="BI108" s="10">
        <v>94743</v>
      </c>
      <c r="BJ108" s="10">
        <v>0</v>
      </c>
      <c r="BK108" s="10">
        <v>0</v>
      </c>
      <c r="BL108" s="10">
        <v>0</v>
      </c>
      <c r="BM108" s="10">
        <v>0</v>
      </c>
      <c r="BN108" s="10">
        <v>0</v>
      </c>
      <c r="BO108" t="s">
        <v>280</v>
      </c>
      <c r="BQ108" s="10"/>
      <c r="BR108" s="10"/>
      <c r="BS108">
        <v>0</v>
      </c>
      <c r="BT108" s="10">
        <v>50898</v>
      </c>
      <c r="BU108" s="10">
        <v>5708</v>
      </c>
      <c r="BV108" s="10">
        <v>56606</v>
      </c>
      <c r="BW108" t="s">
        <v>273</v>
      </c>
      <c r="BX108" t="s">
        <v>280</v>
      </c>
      <c r="BY108" t="s">
        <v>280</v>
      </c>
      <c r="BZ108" t="s">
        <v>273</v>
      </c>
      <c r="CA108" t="s">
        <v>273</v>
      </c>
      <c r="CB108" t="s">
        <v>280</v>
      </c>
      <c r="CC108" t="s">
        <v>280</v>
      </c>
      <c r="CD108" t="s">
        <v>273</v>
      </c>
      <c r="CE108" t="s">
        <v>280</v>
      </c>
      <c r="CF108" t="s">
        <v>273</v>
      </c>
      <c r="CH108" s="10">
        <v>14269</v>
      </c>
      <c r="CI108" s="10">
        <v>500</v>
      </c>
      <c r="CJ108" s="10">
        <v>1988</v>
      </c>
      <c r="CK108" s="10">
        <v>16757</v>
      </c>
      <c r="CL108" s="10">
        <v>3126</v>
      </c>
      <c r="CM108" s="10">
        <v>1351</v>
      </c>
      <c r="CN108" s="10">
        <v>614</v>
      </c>
      <c r="CO108" s="10">
        <v>200</v>
      </c>
      <c r="CP108" s="10">
        <v>6437</v>
      </c>
      <c r="CQ108" s="10">
        <v>11728</v>
      </c>
      <c r="CR108" s="10">
        <v>85091</v>
      </c>
      <c r="CS108" s="10">
        <v>0</v>
      </c>
      <c r="CT108" s="1">
        <v>7162</v>
      </c>
      <c r="CU108">
        <v>606</v>
      </c>
      <c r="CV108">
        <v>507</v>
      </c>
      <c r="CW108" s="1">
        <v>7261</v>
      </c>
      <c r="CX108">
        <v>52</v>
      </c>
      <c r="CY108">
        <v>28</v>
      </c>
      <c r="CZ108">
        <v>2</v>
      </c>
      <c r="DA108">
        <v>78</v>
      </c>
      <c r="DB108">
        <v>419</v>
      </c>
      <c r="DC108">
        <v>28</v>
      </c>
      <c r="DD108">
        <v>4</v>
      </c>
      <c r="DE108">
        <v>443</v>
      </c>
      <c r="DF108">
        <v>17</v>
      </c>
      <c r="DG108">
        <v>0</v>
      </c>
      <c r="DH108">
        <v>0</v>
      </c>
      <c r="DI108">
        <v>17</v>
      </c>
      <c r="DJ108" t="s">
        <v>1318</v>
      </c>
      <c r="DK108">
        <v>40</v>
      </c>
      <c r="DL108">
        <v>6</v>
      </c>
      <c r="DM108">
        <v>0</v>
      </c>
      <c r="DN108">
        <v>46</v>
      </c>
      <c r="DO108" s="1">
        <v>7673</v>
      </c>
      <c r="DP108">
        <v>668</v>
      </c>
      <c r="DQ108">
        <v>513</v>
      </c>
      <c r="DR108" s="1">
        <v>7828</v>
      </c>
      <c r="DS108" t="s">
        <v>297</v>
      </c>
      <c r="DT108">
        <v>0</v>
      </c>
      <c r="DU108" t="s">
        <v>280</v>
      </c>
      <c r="DV108" t="s">
        <v>273</v>
      </c>
      <c r="DW108" t="s">
        <v>280</v>
      </c>
      <c r="DX108" t="s">
        <v>280</v>
      </c>
      <c r="DY108" t="s">
        <v>280</v>
      </c>
      <c r="DZ108" t="s">
        <v>273</v>
      </c>
      <c r="EA108" t="s">
        <v>280</v>
      </c>
      <c r="EB108" t="s">
        <v>273</v>
      </c>
      <c r="EC108" t="s">
        <v>280</v>
      </c>
      <c r="ED108" t="s">
        <v>280</v>
      </c>
      <c r="EE108" t="s">
        <v>280</v>
      </c>
      <c r="EF108" t="s">
        <v>280</v>
      </c>
      <c r="EG108">
        <v>632</v>
      </c>
      <c r="EH108" s="1">
        <v>9938</v>
      </c>
      <c r="EI108" t="s">
        <v>281</v>
      </c>
      <c r="EJ108">
        <v>140</v>
      </c>
      <c r="EK108" t="s">
        <v>285</v>
      </c>
      <c r="EL108" s="1">
        <v>8060</v>
      </c>
      <c r="EM108" t="s">
        <v>285</v>
      </c>
      <c r="EN108" s="1">
        <v>1896</v>
      </c>
      <c r="EO108" s="1">
        <v>3377</v>
      </c>
      <c r="EP108">
        <v>0</v>
      </c>
      <c r="EQ108" s="1">
        <v>5273</v>
      </c>
      <c r="ER108">
        <v>436</v>
      </c>
      <c r="ES108">
        <v>59</v>
      </c>
      <c r="ET108">
        <v>495</v>
      </c>
      <c r="EU108">
        <v>129</v>
      </c>
      <c r="EV108">
        <v>1</v>
      </c>
      <c r="EW108">
        <v>130</v>
      </c>
      <c r="EX108">
        <v>635</v>
      </c>
      <c r="EY108">
        <v>431</v>
      </c>
      <c r="EZ108" s="1">
        <v>1066</v>
      </c>
      <c r="FA108">
        <v>0</v>
      </c>
      <c r="FB108">
        <v>0</v>
      </c>
      <c r="FC108">
        <v>0</v>
      </c>
      <c r="FD108" s="1">
        <v>1691</v>
      </c>
      <c r="FE108" s="1">
        <v>3096</v>
      </c>
      <c r="FF108" s="1">
        <v>3868</v>
      </c>
      <c r="FG108" s="1">
        <v>6964</v>
      </c>
      <c r="FH108">
        <v>0</v>
      </c>
      <c r="FI108">
        <v>0</v>
      </c>
      <c r="FJ108" t="s">
        <v>280</v>
      </c>
      <c r="FK108" t="s">
        <v>362</v>
      </c>
      <c r="FV108" t="s">
        <v>280</v>
      </c>
      <c r="FW108" t="s">
        <v>280</v>
      </c>
      <c r="FX108" t="s">
        <v>273</v>
      </c>
      <c r="FY108" t="s">
        <v>280</v>
      </c>
      <c r="FZ108" t="s">
        <v>280</v>
      </c>
      <c r="GA108" t="s">
        <v>280</v>
      </c>
      <c r="GB108">
        <v>2</v>
      </c>
      <c r="GC108" s="12"/>
      <c r="GE108">
        <v>81</v>
      </c>
      <c r="GF108">
        <v>74</v>
      </c>
      <c r="GG108">
        <v>155</v>
      </c>
      <c r="GH108">
        <v>70</v>
      </c>
      <c r="GI108">
        <v>86</v>
      </c>
      <c r="GJ108">
        <v>0</v>
      </c>
      <c r="GK108">
        <v>311</v>
      </c>
      <c r="GL108">
        <v>306</v>
      </c>
      <c r="GM108">
        <v>5</v>
      </c>
      <c r="GN108">
        <v>0</v>
      </c>
      <c r="GO108">
        <v>311</v>
      </c>
      <c r="GP108" s="1">
        <v>1215</v>
      </c>
      <c r="GQ108" s="1">
        <v>2960</v>
      </c>
      <c r="GR108" s="1">
        <v>4175</v>
      </c>
      <c r="GS108">
        <v>569</v>
      </c>
      <c r="GT108" s="1">
        <v>1248</v>
      </c>
      <c r="GU108">
        <v>0</v>
      </c>
      <c r="GV108" s="1">
        <v>5992</v>
      </c>
      <c r="GW108" s="1">
        <v>5717</v>
      </c>
      <c r="GX108">
        <v>275</v>
      </c>
      <c r="GY108">
        <v>0</v>
      </c>
      <c r="GZ108" s="1">
        <v>5992</v>
      </c>
      <c r="HA108">
        <v>0</v>
      </c>
      <c r="HB108">
        <v>0</v>
      </c>
      <c r="HC108">
        <v>7</v>
      </c>
      <c r="HD108">
        <v>0</v>
      </c>
      <c r="HE108">
        <v>2</v>
      </c>
      <c r="HF108">
        <v>0</v>
      </c>
      <c r="HG108">
        <v>4</v>
      </c>
      <c r="HH108">
        <v>0</v>
      </c>
      <c r="HI108" t="s">
        <v>273</v>
      </c>
      <c r="HJ108">
        <v>110</v>
      </c>
      <c r="HK108" t="s">
        <v>273</v>
      </c>
      <c r="HL108">
        <v>12</v>
      </c>
      <c r="HM108" t="s">
        <v>280</v>
      </c>
      <c r="HO108" t="s">
        <v>742</v>
      </c>
      <c r="HP108" t="s">
        <v>273</v>
      </c>
      <c r="HQ108">
        <v>16</v>
      </c>
      <c r="HR108" t="s">
        <v>512</v>
      </c>
      <c r="HS108" t="s">
        <v>629</v>
      </c>
      <c r="HT108" t="s">
        <v>299</v>
      </c>
      <c r="HU108" t="s">
        <v>273</v>
      </c>
      <c r="HV108" t="s">
        <v>278</v>
      </c>
      <c r="HX108" t="s">
        <v>286</v>
      </c>
      <c r="HY108" t="s">
        <v>300</v>
      </c>
      <c r="HZ108">
        <v>813</v>
      </c>
      <c r="IA108">
        <v>620</v>
      </c>
      <c r="IB108" t="s">
        <v>273</v>
      </c>
      <c r="IC108" t="s">
        <v>280</v>
      </c>
      <c r="ID108" t="s">
        <v>280</v>
      </c>
      <c r="IE108" t="s">
        <v>273</v>
      </c>
      <c r="IF108" t="s">
        <v>273</v>
      </c>
      <c r="IG108" t="s">
        <v>280</v>
      </c>
      <c r="IH108" t="s">
        <v>273</v>
      </c>
      <c r="II108" t="s">
        <v>273</v>
      </c>
      <c r="IJ108" t="s">
        <v>273</v>
      </c>
      <c r="IK108" t="s">
        <v>273</v>
      </c>
      <c r="IL108" t="s">
        <v>280</v>
      </c>
      <c r="IM108" t="s">
        <v>273</v>
      </c>
      <c r="IN108" t="s">
        <v>273</v>
      </c>
      <c r="IO108" t="s">
        <v>273</v>
      </c>
      <c r="IP108" t="s">
        <v>280</v>
      </c>
      <c r="IQ108" t="s">
        <v>280</v>
      </c>
      <c r="IR108" t="s">
        <v>280</v>
      </c>
      <c r="IS108" t="s">
        <v>280</v>
      </c>
      <c r="IU108" t="s">
        <v>280</v>
      </c>
      <c r="IW108">
        <v>1</v>
      </c>
      <c r="IX108">
        <v>40</v>
      </c>
      <c r="IY108">
        <v>1</v>
      </c>
      <c r="IZ108">
        <v>0</v>
      </c>
      <c r="JA108">
        <v>0</v>
      </c>
      <c r="JB108">
        <v>0</v>
      </c>
      <c r="JC108">
        <v>0</v>
      </c>
      <c r="JD108">
        <v>0</v>
      </c>
      <c r="JE108">
        <v>0</v>
      </c>
      <c r="JF108">
        <v>1</v>
      </c>
      <c r="JG108" t="s">
        <v>302</v>
      </c>
      <c r="JH108" s="14">
        <v>18</v>
      </c>
      <c r="JI108">
        <v>3</v>
      </c>
      <c r="JJ108">
        <v>3</v>
      </c>
      <c r="JK108" t="s">
        <v>1319</v>
      </c>
      <c r="JL108" t="s">
        <v>302</v>
      </c>
      <c r="JM108" s="2">
        <v>46050</v>
      </c>
    </row>
    <row r="109" spans="1:273" x14ac:dyDescent="0.25">
      <c r="A109" t="s">
        <v>1320</v>
      </c>
      <c r="B109" t="s">
        <v>1321</v>
      </c>
      <c r="C109" t="s">
        <v>1321</v>
      </c>
      <c r="D109" t="s">
        <v>1322</v>
      </c>
      <c r="E109">
        <v>68949</v>
      </c>
      <c r="F109" t="s">
        <v>1323</v>
      </c>
      <c r="G109" t="s">
        <v>1324</v>
      </c>
      <c r="H109" t="s">
        <v>272</v>
      </c>
      <c r="I109" s="1">
        <v>5556</v>
      </c>
      <c r="J109" s="1">
        <v>9042</v>
      </c>
      <c r="K109">
        <v>0</v>
      </c>
      <c r="L109">
        <v>0</v>
      </c>
      <c r="M109">
        <v>1904</v>
      </c>
      <c r="N109">
        <v>1963</v>
      </c>
      <c r="O109" t="s">
        <v>273</v>
      </c>
      <c r="Q109" t="s">
        <v>388</v>
      </c>
      <c r="R109" t="s">
        <v>275</v>
      </c>
      <c r="S109" t="s">
        <v>389</v>
      </c>
      <c r="T109" t="s">
        <v>273</v>
      </c>
      <c r="U109" t="s">
        <v>277</v>
      </c>
      <c r="W109">
        <v>1</v>
      </c>
      <c r="X109" t="s">
        <v>273</v>
      </c>
      <c r="Y109" t="s">
        <v>273</v>
      </c>
      <c r="Z109">
        <v>123</v>
      </c>
      <c r="AA109" t="s">
        <v>280</v>
      </c>
      <c r="AF109" t="s">
        <v>1325</v>
      </c>
      <c r="AG109" s="1">
        <v>11294</v>
      </c>
      <c r="AH109" s="1">
        <v>2808</v>
      </c>
      <c r="AI109">
        <v>52</v>
      </c>
      <c r="AJ109" s="1">
        <v>2808</v>
      </c>
      <c r="AK109" s="2">
        <v>45474</v>
      </c>
      <c r="AL109" s="2">
        <v>45838</v>
      </c>
      <c r="AM109" s="10">
        <v>403022</v>
      </c>
      <c r="AO109" s="10"/>
      <c r="AP109" t="s">
        <v>1326</v>
      </c>
      <c r="AQ109" s="10">
        <v>152500</v>
      </c>
      <c r="AS109" s="10"/>
      <c r="AT109" s="10">
        <v>555522</v>
      </c>
      <c r="AU109" s="10">
        <v>2924</v>
      </c>
      <c r="AV109" s="10">
        <v>0</v>
      </c>
      <c r="AW109" s="10">
        <v>0</v>
      </c>
      <c r="AX109" s="10">
        <v>0</v>
      </c>
      <c r="AY109" s="10">
        <v>0</v>
      </c>
      <c r="AZ109" s="10">
        <v>2924</v>
      </c>
      <c r="BB109" s="10">
        <v>0</v>
      </c>
      <c r="BC109" s="10">
        <v>0</v>
      </c>
      <c r="BD109" s="10">
        <v>1654</v>
      </c>
      <c r="BE109" s="10">
        <v>400</v>
      </c>
      <c r="BF109" t="s">
        <v>278</v>
      </c>
      <c r="BG109" s="10">
        <v>0</v>
      </c>
      <c r="BH109" s="10">
        <v>2054</v>
      </c>
      <c r="BI109" s="10">
        <v>560500</v>
      </c>
      <c r="BJ109" s="10">
        <v>0</v>
      </c>
      <c r="BK109" s="10">
        <v>0</v>
      </c>
      <c r="BL109" s="10">
        <v>0</v>
      </c>
      <c r="BM109" s="10">
        <v>0</v>
      </c>
      <c r="BN109" s="10">
        <v>0</v>
      </c>
      <c r="BO109" t="s">
        <v>280</v>
      </c>
      <c r="BQ109" s="10"/>
      <c r="BR109" s="10"/>
      <c r="BS109">
        <v>36</v>
      </c>
      <c r="BT109" s="10">
        <v>271144</v>
      </c>
      <c r="BU109" s="10">
        <v>83527</v>
      </c>
      <c r="BV109" s="10">
        <v>354671</v>
      </c>
      <c r="BW109" t="s">
        <v>273</v>
      </c>
      <c r="BX109" t="s">
        <v>280</v>
      </c>
      <c r="BY109" t="s">
        <v>280</v>
      </c>
      <c r="BZ109" t="s">
        <v>273</v>
      </c>
      <c r="CA109" t="s">
        <v>273</v>
      </c>
      <c r="CB109" t="s">
        <v>273</v>
      </c>
      <c r="CC109" t="s">
        <v>273</v>
      </c>
      <c r="CD109" t="s">
        <v>273</v>
      </c>
      <c r="CE109" t="s">
        <v>273</v>
      </c>
      <c r="CF109" t="s">
        <v>273</v>
      </c>
      <c r="CH109" s="10">
        <v>36880</v>
      </c>
      <c r="CI109" s="10">
        <v>7140</v>
      </c>
      <c r="CJ109" s="10">
        <v>10503</v>
      </c>
      <c r="CK109" s="10">
        <v>54523</v>
      </c>
      <c r="CL109" s="10">
        <v>12036</v>
      </c>
      <c r="CM109" s="10">
        <v>8509</v>
      </c>
      <c r="CN109" s="10">
        <v>280</v>
      </c>
      <c r="CO109" s="10">
        <v>2948</v>
      </c>
      <c r="CP109" s="10">
        <v>76383</v>
      </c>
      <c r="CQ109" s="10">
        <v>100156</v>
      </c>
      <c r="CR109" s="10">
        <v>509350</v>
      </c>
      <c r="CS109" s="10">
        <v>0</v>
      </c>
      <c r="CT109" s="1">
        <v>36005</v>
      </c>
      <c r="CU109" s="1">
        <v>1633</v>
      </c>
      <c r="CV109" s="1">
        <v>1232</v>
      </c>
      <c r="CW109" s="1">
        <v>36406</v>
      </c>
      <c r="CX109" s="1">
        <v>2048</v>
      </c>
      <c r="CY109">
        <v>112</v>
      </c>
      <c r="CZ109">
        <v>485</v>
      </c>
      <c r="DA109" s="1">
        <v>1675</v>
      </c>
      <c r="DB109" s="1">
        <v>4516</v>
      </c>
      <c r="DC109">
        <v>240</v>
      </c>
      <c r="DD109">
        <v>247</v>
      </c>
      <c r="DE109" s="1">
        <v>4509</v>
      </c>
      <c r="DF109">
        <v>732</v>
      </c>
      <c r="DG109">
        <v>184</v>
      </c>
      <c r="DH109">
        <v>309</v>
      </c>
      <c r="DI109">
        <v>607</v>
      </c>
      <c r="DJ109" t="s">
        <v>1327</v>
      </c>
      <c r="DK109" s="1">
        <v>1649</v>
      </c>
      <c r="DL109">
        <v>24</v>
      </c>
      <c r="DM109">
        <v>21</v>
      </c>
      <c r="DN109" s="1">
        <v>1652</v>
      </c>
      <c r="DO109" s="1">
        <v>44218</v>
      </c>
      <c r="DP109" s="1">
        <v>2009</v>
      </c>
      <c r="DQ109" s="1">
        <v>1985</v>
      </c>
      <c r="DR109" s="1">
        <v>44242</v>
      </c>
      <c r="DS109" t="s">
        <v>1328</v>
      </c>
      <c r="DT109" s="1">
        <v>1116</v>
      </c>
      <c r="DU109" t="s">
        <v>273</v>
      </c>
      <c r="DV109" t="s">
        <v>273</v>
      </c>
      <c r="DW109" t="s">
        <v>280</v>
      </c>
      <c r="DX109" t="s">
        <v>280</v>
      </c>
      <c r="DY109" t="s">
        <v>280</v>
      </c>
      <c r="DZ109" t="s">
        <v>273</v>
      </c>
      <c r="EA109" t="s">
        <v>273</v>
      </c>
      <c r="EB109" t="s">
        <v>273</v>
      </c>
      <c r="EC109" t="s">
        <v>280</v>
      </c>
      <c r="ED109" t="s">
        <v>280</v>
      </c>
      <c r="EE109" t="s">
        <v>280</v>
      </c>
      <c r="EF109" t="s">
        <v>280</v>
      </c>
      <c r="EG109" s="1">
        <v>10753</v>
      </c>
      <c r="EH109" s="1">
        <v>28709</v>
      </c>
      <c r="EI109" t="s">
        <v>281</v>
      </c>
      <c r="EJ109" s="1">
        <v>1376</v>
      </c>
      <c r="EK109" t="s">
        <v>285</v>
      </c>
      <c r="EL109" s="1">
        <v>6683</v>
      </c>
      <c r="EM109" t="s">
        <v>281</v>
      </c>
      <c r="EN109" s="1">
        <v>19818</v>
      </c>
      <c r="EO109" s="1">
        <v>22304</v>
      </c>
      <c r="EP109" s="1">
        <v>2195</v>
      </c>
      <c r="EQ109" s="1">
        <v>44317</v>
      </c>
      <c r="ER109" s="1">
        <v>4229</v>
      </c>
      <c r="ES109">
        <v>981</v>
      </c>
      <c r="ET109" s="1">
        <v>5210</v>
      </c>
      <c r="EU109" s="1">
        <v>1374</v>
      </c>
      <c r="EV109">
        <v>12</v>
      </c>
      <c r="EW109" s="1">
        <v>1386</v>
      </c>
      <c r="EX109" s="1">
        <v>8209</v>
      </c>
      <c r="EY109" s="1">
        <v>1274</v>
      </c>
      <c r="EZ109" s="1">
        <v>9483</v>
      </c>
      <c r="FA109">
        <v>0</v>
      </c>
      <c r="FB109">
        <v>0</v>
      </c>
      <c r="FC109">
        <v>0</v>
      </c>
      <c r="FD109" s="1">
        <v>16079</v>
      </c>
      <c r="FE109" s="1">
        <v>33630</v>
      </c>
      <c r="FF109" s="1">
        <v>24571</v>
      </c>
      <c r="FG109" s="1">
        <v>60396</v>
      </c>
      <c r="FH109">
        <v>271</v>
      </c>
      <c r="FI109">
        <v>125</v>
      </c>
      <c r="FJ109" t="s">
        <v>273</v>
      </c>
      <c r="FK109" t="s">
        <v>362</v>
      </c>
      <c r="FV109" t="s">
        <v>273</v>
      </c>
      <c r="FW109" t="s">
        <v>273</v>
      </c>
      <c r="FX109" t="s">
        <v>273</v>
      </c>
      <c r="FY109" t="s">
        <v>273</v>
      </c>
      <c r="FZ109" t="s">
        <v>273</v>
      </c>
      <c r="GA109" t="s">
        <v>280</v>
      </c>
      <c r="GB109">
        <v>68</v>
      </c>
      <c r="GC109" s="12" t="s">
        <v>273</v>
      </c>
      <c r="GD109" s="1">
        <v>11077</v>
      </c>
      <c r="GE109">
        <v>197</v>
      </c>
      <c r="GF109">
        <v>0</v>
      </c>
      <c r="GG109">
        <v>197</v>
      </c>
      <c r="GH109">
        <v>76</v>
      </c>
      <c r="GI109">
        <v>83</v>
      </c>
      <c r="GJ109">
        <v>170</v>
      </c>
      <c r="GK109">
        <v>526</v>
      </c>
      <c r="GL109">
        <v>357</v>
      </c>
      <c r="GM109">
        <v>37</v>
      </c>
      <c r="GN109">
        <v>132</v>
      </c>
      <c r="GO109">
        <v>526</v>
      </c>
      <c r="GP109" s="1">
        <v>3832</v>
      </c>
      <c r="GQ109">
        <v>0</v>
      </c>
      <c r="GR109" s="1">
        <v>3832</v>
      </c>
      <c r="GS109">
        <v>643</v>
      </c>
      <c r="GT109">
        <v>795</v>
      </c>
      <c r="GU109" s="1">
        <v>4159</v>
      </c>
      <c r="GV109" s="1">
        <v>9429</v>
      </c>
      <c r="GW109" s="1">
        <v>8272</v>
      </c>
      <c r="GX109">
        <v>40</v>
      </c>
      <c r="GY109" s="1">
        <v>1117</v>
      </c>
      <c r="GZ109" s="1">
        <v>9429</v>
      </c>
      <c r="HA109">
        <v>0</v>
      </c>
      <c r="HB109">
        <v>0</v>
      </c>
      <c r="HC109">
        <v>13</v>
      </c>
      <c r="HD109">
        <v>559</v>
      </c>
      <c r="HE109">
        <v>26</v>
      </c>
      <c r="HF109">
        <v>312</v>
      </c>
      <c r="HG109">
        <v>19</v>
      </c>
      <c r="HH109">
        <v>228</v>
      </c>
      <c r="HI109" t="s">
        <v>273</v>
      </c>
      <c r="HJ109">
        <v>855</v>
      </c>
      <c r="HK109" t="s">
        <v>273</v>
      </c>
      <c r="HL109">
        <v>371</v>
      </c>
      <c r="HM109" t="s">
        <v>273</v>
      </c>
      <c r="HN109">
        <v>547</v>
      </c>
      <c r="HO109" t="s">
        <v>391</v>
      </c>
      <c r="HP109" t="s">
        <v>273</v>
      </c>
      <c r="HQ109">
        <v>20</v>
      </c>
      <c r="HR109" t="s">
        <v>1329</v>
      </c>
      <c r="HS109" t="s">
        <v>629</v>
      </c>
      <c r="HT109" t="s">
        <v>299</v>
      </c>
      <c r="HU109" t="s">
        <v>273</v>
      </c>
      <c r="HV109" t="s">
        <v>278</v>
      </c>
      <c r="HX109" t="s">
        <v>286</v>
      </c>
      <c r="HY109" t="s">
        <v>300</v>
      </c>
      <c r="HZ109">
        <v>324</v>
      </c>
      <c r="IA109">
        <v>221</v>
      </c>
      <c r="IB109" t="s">
        <v>273</v>
      </c>
      <c r="IC109" t="s">
        <v>273</v>
      </c>
      <c r="ID109" t="s">
        <v>280</v>
      </c>
      <c r="IE109" t="s">
        <v>280</v>
      </c>
      <c r="IF109" t="s">
        <v>273</v>
      </c>
      <c r="IG109" t="s">
        <v>280</v>
      </c>
      <c r="IH109" t="s">
        <v>280</v>
      </c>
      <c r="II109" t="s">
        <v>273</v>
      </c>
      <c r="IJ109" t="s">
        <v>280</v>
      </c>
      <c r="IK109" t="s">
        <v>273</v>
      </c>
      <c r="IL109" t="s">
        <v>273</v>
      </c>
      <c r="IM109" t="s">
        <v>273</v>
      </c>
      <c r="IN109" t="s">
        <v>273</v>
      </c>
      <c r="IO109" t="s">
        <v>273</v>
      </c>
      <c r="IP109" t="s">
        <v>280</v>
      </c>
      <c r="IQ109" t="s">
        <v>280</v>
      </c>
      <c r="IR109" t="s">
        <v>280</v>
      </c>
      <c r="IS109" t="s">
        <v>273</v>
      </c>
      <c r="IT109" t="s">
        <v>1330</v>
      </c>
      <c r="IU109" t="s">
        <v>280</v>
      </c>
      <c r="IW109">
        <v>11</v>
      </c>
      <c r="IX109">
        <v>291</v>
      </c>
      <c r="IY109">
        <v>7.28</v>
      </c>
      <c r="IZ109">
        <v>0</v>
      </c>
      <c r="JA109">
        <v>0</v>
      </c>
      <c r="JB109">
        <v>0</v>
      </c>
      <c r="JC109">
        <v>2</v>
      </c>
      <c r="JD109">
        <v>15</v>
      </c>
      <c r="JE109">
        <v>0.38</v>
      </c>
      <c r="JF109">
        <v>7.66</v>
      </c>
      <c r="JG109" t="s">
        <v>304</v>
      </c>
      <c r="JH109" s="14">
        <v>30</v>
      </c>
      <c r="JI109">
        <v>2</v>
      </c>
      <c r="JJ109">
        <v>12</v>
      </c>
      <c r="JK109" t="s">
        <v>1331</v>
      </c>
      <c r="JL109" t="s">
        <v>304</v>
      </c>
      <c r="JM109" s="2">
        <v>46094</v>
      </c>
    </row>
    <row r="110" spans="1:273" x14ac:dyDescent="0.25">
      <c r="A110" t="s">
        <v>2584</v>
      </c>
      <c r="B110" t="s">
        <v>2585</v>
      </c>
      <c r="C110" t="s">
        <v>2586</v>
      </c>
      <c r="D110" t="s">
        <v>2587</v>
      </c>
      <c r="E110">
        <v>68031</v>
      </c>
      <c r="F110" t="s">
        <v>948</v>
      </c>
      <c r="G110" t="s">
        <v>2588</v>
      </c>
      <c r="H110" t="s">
        <v>310</v>
      </c>
      <c r="I110">
        <v>796</v>
      </c>
      <c r="J110">
        <v>796</v>
      </c>
      <c r="K110">
        <v>0</v>
      </c>
      <c r="L110">
        <v>0</v>
      </c>
      <c r="M110">
        <v>1950</v>
      </c>
      <c r="N110">
        <v>2024</v>
      </c>
      <c r="O110" t="s">
        <v>280</v>
      </c>
      <c r="Q110" t="s">
        <v>274</v>
      </c>
      <c r="R110" t="s">
        <v>275</v>
      </c>
      <c r="S110" t="s">
        <v>276</v>
      </c>
      <c r="T110" t="s">
        <v>273</v>
      </c>
      <c r="U110" t="s">
        <v>277</v>
      </c>
      <c r="W110">
        <v>1</v>
      </c>
      <c r="X110" t="s">
        <v>273</v>
      </c>
      <c r="Y110" t="s">
        <v>273</v>
      </c>
      <c r="Z110">
        <v>5</v>
      </c>
      <c r="AA110" t="s">
        <v>280</v>
      </c>
      <c r="AG110" s="1">
        <v>1500</v>
      </c>
      <c r="AH110" s="1">
        <v>1352</v>
      </c>
      <c r="AI110">
        <v>52</v>
      </c>
      <c r="AJ110" s="1">
        <v>1352</v>
      </c>
      <c r="AK110" s="2">
        <v>45566</v>
      </c>
      <c r="AL110" s="2">
        <v>45930</v>
      </c>
      <c r="AM110" s="10">
        <v>42750</v>
      </c>
      <c r="AO110" s="10"/>
      <c r="AQ110" s="10"/>
      <c r="AS110" s="10"/>
      <c r="AT110" s="10">
        <v>42750</v>
      </c>
      <c r="AU110" s="10">
        <v>883</v>
      </c>
      <c r="AV110" s="10">
        <v>0</v>
      </c>
      <c r="AW110" s="10">
        <v>0</v>
      </c>
      <c r="AX110" s="10">
        <v>0</v>
      </c>
      <c r="AY110" s="10">
        <v>0</v>
      </c>
      <c r="AZ110" s="10">
        <v>883</v>
      </c>
      <c r="BB110" s="10">
        <v>0</v>
      </c>
      <c r="BC110" s="10">
        <v>0</v>
      </c>
      <c r="BD110" s="10">
        <v>0</v>
      </c>
      <c r="BE110" s="10">
        <v>0</v>
      </c>
      <c r="BF110" t="s">
        <v>2589</v>
      </c>
      <c r="BG110" s="10">
        <v>2170</v>
      </c>
      <c r="BH110" s="10">
        <v>2170</v>
      </c>
      <c r="BI110" s="10">
        <v>45803</v>
      </c>
      <c r="BJ110" s="10">
        <v>0</v>
      </c>
      <c r="BK110" s="10">
        <v>0</v>
      </c>
      <c r="BL110" s="10">
        <v>0</v>
      </c>
      <c r="BM110" s="10">
        <v>0</v>
      </c>
      <c r="BN110" s="10">
        <v>0</v>
      </c>
      <c r="BO110" t="s">
        <v>280</v>
      </c>
      <c r="BQ110" s="10"/>
      <c r="BR110" s="10"/>
      <c r="BS110">
        <v>0</v>
      </c>
      <c r="BT110" s="10">
        <v>20748</v>
      </c>
      <c r="BU110" s="10">
        <v>1587</v>
      </c>
      <c r="BV110" s="10">
        <v>22335</v>
      </c>
      <c r="BW110" t="s">
        <v>280</v>
      </c>
      <c r="BX110" t="s">
        <v>280</v>
      </c>
      <c r="BY110" t="s">
        <v>280</v>
      </c>
      <c r="BZ110" t="s">
        <v>280</v>
      </c>
      <c r="CA110" t="s">
        <v>280</v>
      </c>
      <c r="CB110" t="s">
        <v>280</v>
      </c>
      <c r="CC110" t="s">
        <v>280</v>
      </c>
      <c r="CD110" t="s">
        <v>273</v>
      </c>
      <c r="CE110" t="s">
        <v>280</v>
      </c>
      <c r="CF110" t="s">
        <v>273</v>
      </c>
      <c r="CH110" s="10">
        <v>3982</v>
      </c>
      <c r="CI110" s="10">
        <v>500</v>
      </c>
      <c r="CJ110" s="10">
        <v>0</v>
      </c>
      <c r="CK110" s="10">
        <v>4482</v>
      </c>
      <c r="CL110" s="10">
        <v>2879</v>
      </c>
      <c r="CM110" s="10">
        <v>0</v>
      </c>
      <c r="CN110" s="10">
        <v>0</v>
      </c>
      <c r="CO110" s="10">
        <v>190</v>
      </c>
      <c r="CP110" s="10">
        <v>10838</v>
      </c>
      <c r="CQ110" s="10">
        <v>13907</v>
      </c>
      <c r="CR110" s="10">
        <v>40724</v>
      </c>
      <c r="CS110" s="10">
        <v>0</v>
      </c>
      <c r="CT110" s="1">
        <v>11443</v>
      </c>
      <c r="CU110">
        <v>443</v>
      </c>
      <c r="CV110" s="1">
        <v>2227</v>
      </c>
      <c r="CW110" s="1">
        <v>9659</v>
      </c>
      <c r="CX110">
        <v>0</v>
      </c>
      <c r="CY110">
        <v>0</v>
      </c>
      <c r="CZ110">
        <v>0</v>
      </c>
      <c r="DA110">
        <v>0</v>
      </c>
      <c r="DB110">
        <v>435</v>
      </c>
      <c r="DC110">
        <v>0</v>
      </c>
      <c r="DD110">
        <v>7</v>
      </c>
      <c r="DE110">
        <v>428</v>
      </c>
      <c r="DF110">
        <v>1</v>
      </c>
      <c r="DG110">
        <v>0</v>
      </c>
      <c r="DH110">
        <v>0</v>
      </c>
      <c r="DI110">
        <v>1</v>
      </c>
      <c r="DJ110" t="s">
        <v>297</v>
      </c>
      <c r="DK110">
        <v>0</v>
      </c>
      <c r="DL110">
        <v>0</v>
      </c>
      <c r="DM110">
        <v>0</v>
      </c>
      <c r="DN110">
        <v>0</v>
      </c>
      <c r="DO110" s="1">
        <v>11878</v>
      </c>
      <c r="DP110">
        <v>443</v>
      </c>
      <c r="DQ110" s="1">
        <v>2234</v>
      </c>
      <c r="DR110" s="1">
        <v>10087</v>
      </c>
      <c r="DS110" t="s">
        <v>297</v>
      </c>
      <c r="DT110">
        <v>0</v>
      </c>
      <c r="DU110" t="s">
        <v>280</v>
      </c>
      <c r="DV110" t="s">
        <v>273</v>
      </c>
      <c r="DW110" t="s">
        <v>280</v>
      </c>
      <c r="DX110" t="s">
        <v>280</v>
      </c>
      <c r="DY110" t="s">
        <v>280</v>
      </c>
      <c r="DZ110" t="s">
        <v>273</v>
      </c>
      <c r="EA110" t="s">
        <v>280</v>
      </c>
      <c r="EB110" t="s">
        <v>273</v>
      </c>
      <c r="EC110" t="s">
        <v>280</v>
      </c>
      <c r="ED110" t="s">
        <v>280</v>
      </c>
      <c r="EE110" t="s">
        <v>280</v>
      </c>
      <c r="EF110" t="s">
        <v>280</v>
      </c>
      <c r="EG110">
        <v>713</v>
      </c>
      <c r="EH110" s="1">
        <v>2465</v>
      </c>
      <c r="EI110" t="s">
        <v>281</v>
      </c>
      <c r="EJ110">
        <v>30</v>
      </c>
      <c r="EK110" t="s">
        <v>285</v>
      </c>
      <c r="EL110">
        <v>80</v>
      </c>
      <c r="EM110" t="s">
        <v>281</v>
      </c>
      <c r="EN110">
        <v>748</v>
      </c>
      <c r="EO110" s="1">
        <v>1934</v>
      </c>
      <c r="EP110">
        <v>0</v>
      </c>
      <c r="EQ110" s="1">
        <v>2682</v>
      </c>
      <c r="ER110">
        <v>225</v>
      </c>
      <c r="ES110">
        <v>174</v>
      </c>
      <c r="ET110">
        <v>399</v>
      </c>
      <c r="EU110">
        <v>170</v>
      </c>
      <c r="EV110">
        <v>2</v>
      </c>
      <c r="EW110">
        <v>172</v>
      </c>
      <c r="EX110" s="1">
        <v>1044</v>
      </c>
      <c r="EY110">
        <v>179</v>
      </c>
      <c r="EZ110" s="1">
        <v>1223</v>
      </c>
      <c r="FA110">
        <v>0</v>
      </c>
      <c r="FB110">
        <v>0</v>
      </c>
      <c r="FC110">
        <v>0</v>
      </c>
      <c r="FD110" s="1">
        <v>1794</v>
      </c>
      <c r="FE110" s="1">
        <v>2187</v>
      </c>
      <c r="FF110" s="1">
        <v>2289</v>
      </c>
      <c r="FG110" s="1">
        <v>4476</v>
      </c>
      <c r="FH110">
        <v>0</v>
      </c>
      <c r="FI110">
        <v>0</v>
      </c>
      <c r="FJ110" t="s">
        <v>280</v>
      </c>
      <c r="FK110" t="s">
        <v>362</v>
      </c>
      <c r="FV110" t="s">
        <v>280</v>
      </c>
      <c r="FW110" t="s">
        <v>280</v>
      </c>
      <c r="FX110" t="s">
        <v>273</v>
      </c>
      <c r="FY110" t="s">
        <v>280</v>
      </c>
      <c r="FZ110" t="s">
        <v>280</v>
      </c>
      <c r="GA110" t="s">
        <v>280</v>
      </c>
      <c r="GB110">
        <v>0</v>
      </c>
      <c r="GC110" s="12" t="s">
        <v>280</v>
      </c>
      <c r="GE110">
        <v>26</v>
      </c>
      <c r="GF110">
        <v>11</v>
      </c>
      <c r="GG110">
        <v>37</v>
      </c>
      <c r="GH110">
        <v>6</v>
      </c>
      <c r="GI110">
        <v>47</v>
      </c>
      <c r="GJ110">
        <v>34</v>
      </c>
      <c r="GK110">
        <v>124</v>
      </c>
      <c r="GL110">
        <v>118</v>
      </c>
      <c r="GM110">
        <v>6</v>
      </c>
      <c r="GN110">
        <v>0</v>
      </c>
      <c r="GO110">
        <v>124</v>
      </c>
      <c r="GP110">
        <v>63</v>
      </c>
      <c r="GQ110">
        <v>43</v>
      </c>
      <c r="GR110">
        <v>106</v>
      </c>
      <c r="GS110">
        <v>88</v>
      </c>
      <c r="GT110">
        <v>186</v>
      </c>
      <c r="GU110">
        <v>870</v>
      </c>
      <c r="GV110" s="1">
        <v>1250</v>
      </c>
      <c r="GW110">
        <v>948</v>
      </c>
      <c r="GX110">
        <v>302</v>
      </c>
      <c r="GY110">
        <v>0</v>
      </c>
      <c r="GZ110" s="1">
        <v>1250</v>
      </c>
      <c r="HA110">
        <v>0</v>
      </c>
      <c r="HB110">
        <v>0</v>
      </c>
      <c r="HC110">
        <v>0</v>
      </c>
      <c r="HD110">
        <v>0</v>
      </c>
      <c r="HE110">
        <v>0</v>
      </c>
      <c r="HF110">
        <v>0</v>
      </c>
      <c r="HG110">
        <v>0</v>
      </c>
      <c r="HH110">
        <v>0</v>
      </c>
      <c r="HI110" t="s">
        <v>273</v>
      </c>
      <c r="HJ110">
        <v>47</v>
      </c>
      <c r="HK110" t="s">
        <v>273</v>
      </c>
      <c r="HL110">
        <v>16</v>
      </c>
      <c r="HM110" t="s">
        <v>273</v>
      </c>
      <c r="HN110">
        <v>14</v>
      </c>
      <c r="HO110" t="s">
        <v>2590</v>
      </c>
      <c r="HP110" t="s">
        <v>273</v>
      </c>
      <c r="HQ110">
        <v>1</v>
      </c>
      <c r="HR110" t="s">
        <v>297</v>
      </c>
      <c r="HS110" t="s">
        <v>2591</v>
      </c>
      <c r="HT110" t="s">
        <v>284</v>
      </c>
      <c r="HU110" t="s">
        <v>273</v>
      </c>
      <c r="HV110" t="s">
        <v>278</v>
      </c>
      <c r="HX110" t="s">
        <v>393</v>
      </c>
      <c r="HZ110">
        <v>195</v>
      </c>
      <c r="IA110">
        <v>5</v>
      </c>
      <c r="IB110" t="s">
        <v>280</v>
      </c>
      <c r="IC110" t="s">
        <v>280</v>
      </c>
      <c r="ID110" t="s">
        <v>280</v>
      </c>
      <c r="IE110" t="s">
        <v>280</v>
      </c>
      <c r="IF110" t="s">
        <v>280</v>
      </c>
      <c r="IG110" t="s">
        <v>280</v>
      </c>
      <c r="IH110" t="s">
        <v>280</v>
      </c>
      <c r="II110" t="s">
        <v>280</v>
      </c>
      <c r="IJ110" t="s">
        <v>280</v>
      </c>
      <c r="IK110" t="s">
        <v>280</v>
      </c>
      <c r="IL110" t="s">
        <v>280</v>
      </c>
      <c r="IM110" t="s">
        <v>280</v>
      </c>
      <c r="IN110" t="s">
        <v>280</v>
      </c>
      <c r="IO110" t="s">
        <v>280</v>
      </c>
      <c r="IP110" t="s">
        <v>280</v>
      </c>
      <c r="IQ110" t="s">
        <v>280</v>
      </c>
      <c r="IR110" t="s">
        <v>280</v>
      </c>
      <c r="IS110" t="s">
        <v>280</v>
      </c>
      <c r="IU110" t="s">
        <v>280</v>
      </c>
      <c r="IW110">
        <v>2</v>
      </c>
      <c r="IX110">
        <v>26</v>
      </c>
      <c r="IY110">
        <v>0.65</v>
      </c>
      <c r="IZ110">
        <v>0</v>
      </c>
      <c r="JA110">
        <v>0</v>
      </c>
      <c r="JB110">
        <v>0</v>
      </c>
      <c r="JC110">
        <v>0</v>
      </c>
      <c r="JD110">
        <v>0</v>
      </c>
      <c r="JE110">
        <v>0</v>
      </c>
      <c r="JF110">
        <v>0.65</v>
      </c>
      <c r="JG110" t="s">
        <v>302</v>
      </c>
      <c r="JH110" s="14">
        <v>15.96</v>
      </c>
      <c r="JI110">
        <v>1</v>
      </c>
      <c r="JJ110">
        <v>1</v>
      </c>
      <c r="JK110" t="s">
        <v>2592</v>
      </c>
      <c r="JL110" t="s">
        <v>302</v>
      </c>
      <c r="JM110" s="2">
        <v>46048</v>
      </c>
    </row>
    <row r="111" spans="1:273" x14ac:dyDescent="0.25">
      <c r="A111" t="s">
        <v>1332</v>
      </c>
      <c r="B111" t="s">
        <v>1333</v>
      </c>
      <c r="C111" t="s">
        <v>1334</v>
      </c>
      <c r="D111" t="s">
        <v>1335</v>
      </c>
      <c r="E111">
        <v>68641</v>
      </c>
      <c r="F111" t="s">
        <v>791</v>
      </c>
      <c r="G111" t="s">
        <v>1336</v>
      </c>
      <c r="H111" t="s">
        <v>310</v>
      </c>
      <c r="I111">
        <v>571</v>
      </c>
      <c r="J111">
        <v>571</v>
      </c>
      <c r="K111">
        <v>0</v>
      </c>
      <c r="L111">
        <v>0</v>
      </c>
      <c r="M111">
        <v>1981</v>
      </c>
      <c r="O111" t="s">
        <v>273</v>
      </c>
      <c r="P111" t="s">
        <v>1337</v>
      </c>
      <c r="Q111" t="s">
        <v>274</v>
      </c>
      <c r="R111" t="s">
        <v>275</v>
      </c>
      <c r="S111" t="s">
        <v>276</v>
      </c>
      <c r="T111" t="s">
        <v>273</v>
      </c>
      <c r="U111" t="s">
        <v>277</v>
      </c>
      <c r="W111">
        <v>1</v>
      </c>
      <c r="X111" t="s">
        <v>273</v>
      </c>
      <c r="Y111" t="s">
        <v>273</v>
      </c>
      <c r="Z111">
        <v>18</v>
      </c>
      <c r="AA111" t="s">
        <v>280</v>
      </c>
      <c r="AE111" t="s">
        <v>273</v>
      </c>
      <c r="AF111" t="s">
        <v>1338</v>
      </c>
      <c r="AG111" s="1">
        <v>2700</v>
      </c>
      <c r="AH111" s="1">
        <v>1092</v>
      </c>
      <c r="AI111">
        <v>52</v>
      </c>
      <c r="AJ111" s="1">
        <v>1092</v>
      </c>
      <c r="AK111" s="2">
        <v>45566</v>
      </c>
      <c r="AL111" s="2">
        <v>45930</v>
      </c>
      <c r="AM111" s="10">
        <v>37500</v>
      </c>
      <c r="AN111" t="s">
        <v>1339</v>
      </c>
      <c r="AO111" s="10">
        <v>20000</v>
      </c>
      <c r="AP111" t="s">
        <v>793</v>
      </c>
      <c r="AQ111" s="10">
        <v>5000</v>
      </c>
      <c r="AS111" s="10"/>
      <c r="AT111" s="10">
        <v>62500</v>
      </c>
      <c r="AU111" s="10">
        <v>898</v>
      </c>
      <c r="AV111" s="10">
        <v>0</v>
      </c>
      <c r="AW111" s="10">
        <v>0</v>
      </c>
      <c r="AX111" s="10">
        <v>0</v>
      </c>
      <c r="AY111" s="10">
        <v>0</v>
      </c>
      <c r="AZ111" s="10">
        <v>898</v>
      </c>
      <c r="BB111" s="10">
        <v>0</v>
      </c>
      <c r="BC111" s="10">
        <v>0</v>
      </c>
      <c r="BD111" s="10">
        <v>0</v>
      </c>
      <c r="BE111" s="10">
        <v>0</v>
      </c>
      <c r="BF111" t="s">
        <v>1340</v>
      </c>
      <c r="BG111" s="10">
        <v>6500</v>
      </c>
      <c r="BH111" s="10">
        <v>6500</v>
      </c>
      <c r="BI111" s="10">
        <v>69898</v>
      </c>
      <c r="BJ111" s="10">
        <v>0</v>
      </c>
      <c r="BK111" s="10">
        <v>0</v>
      </c>
      <c r="BL111" s="10">
        <v>0</v>
      </c>
      <c r="BM111" s="10">
        <v>0</v>
      </c>
      <c r="BN111" s="10">
        <v>0</v>
      </c>
      <c r="BO111" t="s">
        <v>280</v>
      </c>
      <c r="BQ111" s="10"/>
      <c r="BR111" s="10"/>
      <c r="BS111">
        <v>0</v>
      </c>
      <c r="BT111" s="10">
        <v>17500</v>
      </c>
      <c r="BU111" s="10">
        <v>1500</v>
      </c>
      <c r="BV111" s="10">
        <v>19000</v>
      </c>
      <c r="BW111" t="s">
        <v>280</v>
      </c>
      <c r="BX111" t="s">
        <v>280</v>
      </c>
      <c r="BY111" t="s">
        <v>280</v>
      </c>
      <c r="BZ111" t="s">
        <v>280</v>
      </c>
      <c r="CA111" t="s">
        <v>280</v>
      </c>
      <c r="CB111" t="s">
        <v>280</v>
      </c>
      <c r="CC111" t="s">
        <v>280</v>
      </c>
      <c r="CD111" t="s">
        <v>273</v>
      </c>
      <c r="CE111" t="s">
        <v>280</v>
      </c>
      <c r="CF111" t="s">
        <v>273</v>
      </c>
      <c r="CH111" s="10">
        <v>8500</v>
      </c>
      <c r="CI111" s="10">
        <v>540</v>
      </c>
      <c r="CJ111" s="10">
        <v>300</v>
      </c>
      <c r="CK111" s="10">
        <v>9340</v>
      </c>
      <c r="CL111" s="10">
        <v>1200</v>
      </c>
      <c r="CM111" s="10">
        <v>540</v>
      </c>
      <c r="CN111" s="10">
        <v>0</v>
      </c>
      <c r="CO111" s="10">
        <v>125</v>
      </c>
      <c r="CP111" s="10">
        <v>10500</v>
      </c>
      <c r="CQ111" s="10">
        <v>12365</v>
      </c>
      <c r="CR111" s="10">
        <v>40705</v>
      </c>
      <c r="CS111" s="10">
        <v>0</v>
      </c>
      <c r="CT111" s="1">
        <v>9120</v>
      </c>
      <c r="CU111">
        <v>550</v>
      </c>
      <c r="CV111">
        <v>250</v>
      </c>
      <c r="CW111" s="1">
        <v>9420</v>
      </c>
      <c r="CX111">
        <v>120</v>
      </c>
      <c r="CY111">
        <v>0</v>
      </c>
      <c r="CZ111">
        <v>95</v>
      </c>
      <c r="DA111">
        <v>25</v>
      </c>
      <c r="DB111">
        <v>968</v>
      </c>
      <c r="DC111">
        <v>263</v>
      </c>
      <c r="DD111">
        <v>4</v>
      </c>
      <c r="DE111" s="1">
        <v>1227</v>
      </c>
      <c r="DF111">
        <v>20</v>
      </c>
      <c r="DG111">
        <v>0</v>
      </c>
      <c r="DH111">
        <v>8</v>
      </c>
      <c r="DI111">
        <v>12</v>
      </c>
      <c r="DJ111" t="s">
        <v>1341</v>
      </c>
      <c r="DK111">
        <v>80</v>
      </c>
      <c r="DL111">
        <v>3</v>
      </c>
      <c r="DM111">
        <v>1</v>
      </c>
      <c r="DN111">
        <v>82</v>
      </c>
      <c r="DO111" s="1">
        <v>10288</v>
      </c>
      <c r="DP111">
        <v>816</v>
      </c>
      <c r="DQ111">
        <v>350</v>
      </c>
      <c r="DR111" s="1">
        <v>10754</v>
      </c>
      <c r="DS111" t="s">
        <v>1342</v>
      </c>
      <c r="DT111">
        <v>30</v>
      </c>
      <c r="DU111" t="s">
        <v>280</v>
      </c>
      <c r="DV111" t="s">
        <v>273</v>
      </c>
      <c r="DW111" t="s">
        <v>280</v>
      </c>
      <c r="DX111" t="s">
        <v>280</v>
      </c>
      <c r="DY111" t="s">
        <v>280</v>
      </c>
      <c r="DZ111" t="s">
        <v>273</v>
      </c>
      <c r="EA111" t="s">
        <v>280</v>
      </c>
      <c r="EB111" t="s">
        <v>273</v>
      </c>
      <c r="EC111" t="s">
        <v>280</v>
      </c>
      <c r="ED111" t="s">
        <v>280</v>
      </c>
      <c r="EE111" t="s">
        <v>280</v>
      </c>
      <c r="EF111" t="s">
        <v>280</v>
      </c>
      <c r="EG111" s="1">
        <v>1217</v>
      </c>
      <c r="EH111" s="1">
        <v>3500</v>
      </c>
      <c r="EI111" t="s">
        <v>281</v>
      </c>
      <c r="EJ111">
        <v>500</v>
      </c>
      <c r="EK111" t="s">
        <v>281</v>
      </c>
      <c r="EL111">
        <v>350</v>
      </c>
      <c r="EM111" t="s">
        <v>281</v>
      </c>
      <c r="EN111" s="1">
        <v>2004</v>
      </c>
      <c r="EO111">
        <v>759</v>
      </c>
      <c r="EP111">
        <v>26</v>
      </c>
      <c r="EQ111" s="1">
        <v>2789</v>
      </c>
      <c r="ER111">
        <v>899</v>
      </c>
      <c r="ES111">
        <v>308</v>
      </c>
      <c r="ET111" s="1">
        <v>1207</v>
      </c>
      <c r="EU111">
        <v>81</v>
      </c>
      <c r="EV111">
        <v>0</v>
      </c>
      <c r="EW111">
        <v>81</v>
      </c>
      <c r="EX111">
        <v>589</v>
      </c>
      <c r="EY111">
        <v>344</v>
      </c>
      <c r="EZ111">
        <v>933</v>
      </c>
      <c r="FA111">
        <v>0</v>
      </c>
      <c r="FB111">
        <v>0</v>
      </c>
      <c r="FC111">
        <v>0</v>
      </c>
      <c r="FD111" s="1">
        <v>2221</v>
      </c>
      <c r="FE111" s="1">
        <v>3573</v>
      </c>
      <c r="FF111" s="1">
        <v>1411</v>
      </c>
      <c r="FG111" s="1">
        <v>5010</v>
      </c>
      <c r="FH111">
        <v>0</v>
      </c>
      <c r="FI111">
        <v>0</v>
      </c>
      <c r="FJ111" t="s">
        <v>280</v>
      </c>
      <c r="FK111" t="s">
        <v>362</v>
      </c>
      <c r="FV111" t="s">
        <v>280</v>
      </c>
      <c r="FW111" t="s">
        <v>280</v>
      </c>
      <c r="FX111" t="s">
        <v>273</v>
      </c>
      <c r="FY111" t="s">
        <v>280</v>
      </c>
      <c r="FZ111" t="s">
        <v>280</v>
      </c>
      <c r="GA111" t="s">
        <v>280</v>
      </c>
      <c r="GB111">
        <v>15</v>
      </c>
      <c r="GC111" s="12" t="s">
        <v>280</v>
      </c>
      <c r="GE111">
        <v>23</v>
      </c>
      <c r="GF111">
        <v>8</v>
      </c>
      <c r="GG111">
        <v>31</v>
      </c>
      <c r="GH111">
        <v>4</v>
      </c>
      <c r="GI111">
        <v>5</v>
      </c>
      <c r="GJ111">
        <v>6</v>
      </c>
      <c r="GK111">
        <v>46</v>
      </c>
      <c r="GL111">
        <v>44</v>
      </c>
      <c r="GM111">
        <v>2</v>
      </c>
      <c r="GN111">
        <v>0</v>
      </c>
      <c r="GO111">
        <v>46</v>
      </c>
      <c r="GP111">
        <v>585</v>
      </c>
      <c r="GQ111">
        <v>322</v>
      </c>
      <c r="GR111">
        <v>907</v>
      </c>
      <c r="GS111">
        <v>33</v>
      </c>
      <c r="GT111">
        <v>25</v>
      </c>
      <c r="GU111">
        <v>150</v>
      </c>
      <c r="GV111" s="1">
        <v>1115</v>
      </c>
      <c r="GW111" s="1">
        <v>1095</v>
      </c>
      <c r="GX111">
        <v>20</v>
      </c>
      <c r="GY111">
        <v>0</v>
      </c>
      <c r="GZ111" s="1">
        <v>1115</v>
      </c>
      <c r="HA111">
        <v>0</v>
      </c>
      <c r="HB111">
        <v>0</v>
      </c>
      <c r="HC111">
        <v>5</v>
      </c>
      <c r="HE111">
        <v>3</v>
      </c>
      <c r="HF111">
        <v>0</v>
      </c>
      <c r="HG111">
        <v>2</v>
      </c>
      <c r="HH111">
        <v>0</v>
      </c>
      <c r="HI111" t="s">
        <v>273</v>
      </c>
      <c r="HJ111">
        <v>91</v>
      </c>
      <c r="HK111" t="s">
        <v>280</v>
      </c>
      <c r="HM111" t="s">
        <v>280</v>
      </c>
      <c r="HO111" t="s">
        <v>1343</v>
      </c>
      <c r="HP111" t="s">
        <v>273</v>
      </c>
      <c r="HQ111">
        <v>6</v>
      </c>
      <c r="HR111" t="s">
        <v>300</v>
      </c>
      <c r="HS111" t="s">
        <v>1344</v>
      </c>
      <c r="HT111" t="s">
        <v>299</v>
      </c>
      <c r="HU111" t="s">
        <v>273</v>
      </c>
      <c r="HV111" t="s">
        <v>278</v>
      </c>
      <c r="HX111" t="s">
        <v>286</v>
      </c>
      <c r="HY111" t="s">
        <v>300</v>
      </c>
      <c r="HZ111">
        <v>112</v>
      </c>
      <c r="IA111">
        <v>57</v>
      </c>
      <c r="IB111" t="s">
        <v>273</v>
      </c>
      <c r="IC111" t="s">
        <v>280</v>
      </c>
      <c r="ID111" t="s">
        <v>280</v>
      </c>
      <c r="IE111" t="s">
        <v>280</v>
      </c>
      <c r="IF111" t="s">
        <v>273</v>
      </c>
      <c r="IG111" t="s">
        <v>280</v>
      </c>
      <c r="IH111" t="s">
        <v>273</v>
      </c>
      <c r="II111" t="s">
        <v>273</v>
      </c>
      <c r="IJ111" t="s">
        <v>280</v>
      </c>
      <c r="IK111" t="s">
        <v>273</v>
      </c>
      <c r="IL111" t="s">
        <v>280</v>
      </c>
      <c r="IM111" t="s">
        <v>280</v>
      </c>
      <c r="IN111" t="s">
        <v>280</v>
      </c>
      <c r="IO111" t="s">
        <v>273</v>
      </c>
      <c r="IP111" t="s">
        <v>280</v>
      </c>
      <c r="IQ111" t="s">
        <v>280</v>
      </c>
      <c r="IR111" t="s">
        <v>280</v>
      </c>
      <c r="IS111" t="s">
        <v>280</v>
      </c>
      <c r="IU111" t="s">
        <v>280</v>
      </c>
      <c r="IW111">
        <v>2</v>
      </c>
      <c r="IX111">
        <v>21</v>
      </c>
      <c r="IY111">
        <v>0.53</v>
      </c>
      <c r="IZ111">
        <v>0</v>
      </c>
      <c r="JA111">
        <v>0</v>
      </c>
      <c r="JB111">
        <v>0</v>
      </c>
      <c r="JC111">
        <v>1</v>
      </c>
      <c r="JD111">
        <v>4</v>
      </c>
      <c r="JE111">
        <v>0.1</v>
      </c>
      <c r="JF111">
        <v>0.63</v>
      </c>
      <c r="JG111" t="s">
        <v>304</v>
      </c>
      <c r="JH111" s="14">
        <v>15</v>
      </c>
      <c r="JI111">
        <v>6</v>
      </c>
      <c r="JJ111">
        <v>4</v>
      </c>
      <c r="JK111" t="s">
        <v>1345</v>
      </c>
      <c r="JL111" t="s">
        <v>1346</v>
      </c>
      <c r="JM111" s="2">
        <v>46091</v>
      </c>
    </row>
    <row r="112" spans="1:273" x14ac:dyDescent="0.25">
      <c r="A112" t="s">
        <v>1347</v>
      </c>
      <c r="B112" t="s">
        <v>1348</v>
      </c>
      <c r="C112" t="s">
        <v>1349</v>
      </c>
      <c r="D112" t="s">
        <v>1350</v>
      </c>
      <c r="E112">
        <v>68376</v>
      </c>
      <c r="F112" t="s">
        <v>1066</v>
      </c>
      <c r="G112" t="s">
        <v>1351</v>
      </c>
      <c r="H112" t="s">
        <v>400</v>
      </c>
      <c r="I112">
        <v>784</v>
      </c>
      <c r="J112">
        <v>784</v>
      </c>
      <c r="K112">
        <v>0</v>
      </c>
      <c r="L112">
        <v>0</v>
      </c>
      <c r="M112">
        <v>1884</v>
      </c>
      <c r="N112">
        <v>2004</v>
      </c>
      <c r="O112" t="s">
        <v>280</v>
      </c>
      <c r="Q112" t="s">
        <v>274</v>
      </c>
      <c r="R112" t="s">
        <v>275</v>
      </c>
      <c r="S112" t="s">
        <v>276</v>
      </c>
      <c r="T112" t="s">
        <v>273</v>
      </c>
      <c r="U112" t="s">
        <v>277</v>
      </c>
      <c r="W112">
        <v>1</v>
      </c>
      <c r="X112" t="s">
        <v>273</v>
      </c>
      <c r="Y112" t="s">
        <v>273</v>
      </c>
      <c r="Z112">
        <v>31</v>
      </c>
      <c r="AA112" t="s">
        <v>280</v>
      </c>
      <c r="AG112" s="1">
        <v>2952</v>
      </c>
      <c r="AH112" s="1">
        <v>1300</v>
      </c>
      <c r="AI112">
        <v>52</v>
      </c>
      <c r="AJ112">
        <v>521</v>
      </c>
      <c r="AK112" s="2">
        <v>45566</v>
      </c>
      <c r="AL112" s="2">
        <v>45930</v>
      </c>
      <c r="AM112" s="10">
        <v>43000</v>
      </c>
      <c r="AO112" s="10"/>
      <c r="AQ112" s="10"/>
      <c r="AS112" s="10"/>
      <c r="AT112" s="10">
        <v>43000</v>
      </c>
      <c r="AU112" s="10">
        <v>931</v>
      </c>
      <c r="AV112" s="10">
        <v>0</v>
      </c>
      <c r="AW112" s="10">
        <v>0</v>
      </c>
      <c r="AX112" s="10">
        <v>0</v>
      </c>
      <c r="AY112" s="10">
        <v>0</v>
      </c>
      <c r="AZ112" s="10">
        <v>931</v>
      </c>
      <c r="BB112" s="10">
        <v>0</v>
      </c>
      <c r="BC112" s="10">
        <v>0</v>
      </c>
      <c r="BD112" s="10">
        <v>0</v>
      </c>
      <c r="BE112" s="10">
        <v>0</v>
      </c>
      <c r="BF112" t="s">
        <v>1352</v>
      </c>
      <c r="BG112" s="10">
        <v>668</v>
      </c>
      <c r="BH112" s="10">
        <v>668</v>
      </c>
      <c r="BI112" s="10">
        <v>44599</v>
      </c>
      <c r="BJ112" s="10">
        <v>1000</v>
      </c>
      <c r="BK112" s="10">
        <v>0</v>
      </c>
      <c r="BL112" s="10">
        <v>0</v>
      </c>
      <c r="BM112" s="10">
        <v>0</v>
      </c>
      <c r="BN112" s="10">
        <v>1000</v>
      </c>
      <c r="BO112" t="s">
        <v>273</v>
      </c>
      <c r="BP112" t="s">
        <v>1035</v>
      </c>
      <c r="BQ112" s="10">
        <v>0</v>
      </c>
      <c r="BR112" s="10">
        <v>15</v>
      </c>
      <c r="BS112">
        <v>81</v>
      </c>
      <c r="BT112" s="10">
        <v>26670</v>
      </c>
      <c r="BU112" s="10">
        <v>3873</v>
      </c>
      <c r="BV112" s="10">
        <v>30543</v>
      </c>
      <c r="BW112" t="s">
        <v>280</v>
      </c>
      <c r="BX112" t="s">
        <v>280</v>
      </c>
      <c r="BY112" t="s">
        <v>280</v>
      </c>
      <c r="BZ112" t="s">
        <v>280</v>
      </c>
      <c r="CA112" t="s">
        <v>280</v>
      </c>
      <c r="CB112" t="s">
        <v>280</v>
      </c>
      <c r="CC112" t="s">
        <v>280</v>
      </c>
      <c r="CD112" t="s">
        <v>273</v>
      </c>
      <c r="CE112" t="s">
        <v>280</v>
      </c>
      <c r="CF112" t="s">
        <v>273</v>
      </c>
      <c r="CH112" s="10">
        <v>1118</v>
      </c>
      <c r="CI112" s="10">
        <v>500</v>
      </c>
      <c r="CJ112" s="10">
        <v>224</v>
      </c>
      <c r="CK112" s="10">
        <v>1842</v>
      </c>
      <c r="CL112" s="10">
        <v>500</v>
      </c>
      <c r="CM112" s="10">
        <v>500</v>
      </c>
      <c r="CN112" s="10">
        <v>0</v>
      </c>
      <c r="CO112" s="10">
        <v>0</v>
      </c>
      <c r="CP112" s="10">
        <v>2438</v>
      </c>
      <c r="CQ112" s="10">
        <v>3438</v>
      </c>
      <c r="CR112" s="10">
        <v>35823</v>
      </c>
      <c r="CS112" s="10">
        <v>1353</v>
      </c>
      <c r="CT112" s="1">
        <v>11985</v>
      </c>
      <c r="CU112">
        <v>350</v>
      </c>
      <c r="CV112">
        <v>4</v>
      </c>
      <c r="CW112" s="1">
        <v>12331</v>
      </c>
      <c r="CX112">
        <v>564</v>
      </c>
      <c r="CY112">
        <v>0</v>
      </c>
      <c r="CZ112">
        <v>0</v>
      </c>
      <c r="DA112">
        <v>564</v>
      </c>
      <c r="DB112">
        <v>722</v>
      </c>
      <c r="DC112">
        <v>0</v>
      </c>
      <c r="DD112">
        <v>0</v>
      </c>
      <c r="DE112">
        <v>722</v>
      </c>
      <c r="DF112">
        <v>5</v>
      </c>
      <c r="DG112">
        <v>0</v>
      </c>
      <c r="DH112">
        <v>0</v>
      </c>
      <c r="DI112">
        <v>5</v>
      </c>
      <c r="DJ112" t="s">
        <v>1353</v>
      </c>
      <c r="DK112">
        <v>310</v>
      </c>
      <c r="DL112">
        <v>15</v>
      </c>
      <c r="DM112">
        <v>3</v>
      </c>
      <c r="DN112">
        <v>322</v>
      </c>
      <c r="DO112" s="1">
        <v>13581</v>
      </c>
      <c r="DP112">
        <v>365</v>
      </c>
      <c r="DQ112">
        <v>7</v>
      </c>
      <c r="DR112" s="1">
        <v>13939</v>
      </c>
      <c r="DS112" t="s">
        <v>1354</v>
      </c>
      <c r="DT112">
        <v>75</v>
      </c>
      <c r="DU112" t="s">
        <v>280</v>
      </c>
      <c r="DV112" t="s">
        <v>273</v>
      </c>
      <c r="DW112" t="s">
        <v>280</v>
      </c>
      <c r="DX112" t="s">
        <v>280</v>
      </c>
      <c r="DY112" t="s">
        <v>280</v>
      </c>
      <c r="DZ112" t="s">
        <v>273</v>
      </c>
      <c r="EA112" t="s">
        <v>280</v>
      </c>
      <c r="EB112" t="s">
        <v>273</v>
      </c>
      <c r="EC112" t="s">
        <v>280</v>
      </c>
      <c r="ED112" t="s">
        <v>280</v>
      </c>
      <c r="EE112" t="s">
        <v>280</v>
      </c>
      <c r="EF112" t="s">
        <v>280</v>
      </c>
      <c r="EG112">
        <v>236</v>
      </c>
      <c r="EH112" s="1">
        <v>2963</v>
      </c>
      <c r="EI112" t="s">
        <v>281</v>
      </c>
      <c r="EJ112">
        <v>156</v>
      </c>
      <c r="EK112" t="s">
        <v>285</v>
      </c>
      <c r="EL112">
        <v>232</v>
      </c>
      <c r="EM112" t="s">
        <v>281</v>
      </c>
      <c r="EN112" s="1">
        <v>1730</v>
      </c>
      <c r="EO112" s="1">
        <v>1258</v>
      </c>
      <c r="EP112">
        <v>109</v>
      </c>
      <c r="EQ112" s="1">
        <v>3097</v>
      </c>
      <c r="ER112" s="1">
        <v>1506</v>
      </c>
      <c r="ES112">
        <v>84</v>
      </c>
      <c r="ET112" s="1">
        <v>1590</v>
      </c>
      <c r="EU112">
        <v>32</v>
      </c>
      <c r="EV112">
        <v>31</v>
      </c>
      <c r="EW112">
        <v>63</v>
      </c>
      <c r="EX112">
        <v>569</v>
      </c>
      <c r="EY112">
        <v>128</v>
      </c>
      <c r="EZ112">
        <v>697</v>
      </c>
      <c r="FA112">
        <v>0</v>
      </c>
      <c r="FB112">
        <v>0</v>
      </c>
      <c r="FC112">
        <v>0</v>
      </c>
      <c r="FD112" s="1">
        <v>2350</v>
      </c>
      <c r="FE112" s="1">
        <v>3837</v>
      </c>
      <c r="FF112" s="1">
        <v>1501</v>
      </c>
      <c r="FG112" s="1">
        <v>5447</v>
      </c>
      <c r="FH112">
        <v>3</v>
      </c>
      <c r="FI112">
        <v>0</v>
      </c>
      <c r="FJ112" t="s">
        <v>280</v>
      </c>
      <c r="FK112" t="s">
        <v>295</v>
      </c>
      <c r="FV112" t="s">
        <v>280</v>
      </c>
      <c r="FW112" t="s">
        <v>280</v>
      </c>
      <c r="FX112" t="s">
        <v>273</v>
      </c>
      <c r="FY112" t="s">
        <v>280</v>
      </c>
      <c r="FZ112" t="s">
        <v>280</v>
      </c>
      <c r="GA112" t="s">
        <v>280</v>
      </c>
      <c r="GB112">
        <v>18</v>
      </c>
      <c r="GC112" s="12"/>
      <c r="GE112">
        <v>6</v>
      </c>
      <c r="GF112">
        <v>6</v>
      </c>
      <c r="GG112">
        <v>12</v>
      </c>
      <c r="GH112">
        <v>0</v>
      </c>
      <c r="GI112">
        <v>0</v>
      </c>
      <c r="GJ112">
        <v>6</v>
      </c>
      <c r="GK112">
        <v>18</v>
      </c>
      <c r="GL112">
        <v>18</v>
      </c>
      <c r="GM112">
        <v>0</v>
      </c>
      <c r="GN112">
        <v>0</v>
      </c>
      <c r="GO112">
        <v>18</v>
      </c>
      <c r="GP112">
        <v>66</v>
      </c>
      <c r="GQ112">
        <v>150</v>
      </c>
      <c r="GR112">
        <v>216</v>
      </c>
      <c r="GS112">
        <v>0</v>
      </c>
      <c r="GT112">
        <v>0</v>
      </c>
      <c r="GU112">
        <v>199</v>
      </c>
      <c r="GV112">
        <v>415</v>
      </c>
      <c r="GW112">
        <v>415</v>
      </c>
      <c r="GX112">
        <v>0</v>
      </c>
      <c r="GY112">
        <v>0</v>
      </c>
      <c r="GZ112">
        <v>415</v>
      </c>
      <c r="HA112">
        <v>0</v>
      </c>
      <c r="HB112">
        <v>0</v>
      </c>
      <c r="HC112">
        <v>0</v>
      </c>
      <c r="HD112">
        <v>0</v>
      </c>
      <c r="HE112">
        <v>0</v>
      </c>
      <c r="HF112">
        <v>0</v>
      </c>
      <c r="HG112">
        <v>0</v>
      </c>
      <c r="HH112">
        <v>0</v>
      </c>
      <c r="HI112" t="s">
        <v>273</v>
      </c>
      <c r="HJ112">
        <v>38</v>
      </c>
      <c r="HK112" t="s">
        <v>280</v>
      </c>
      <c r="HM112" t="s">
        <v>273</v>
      </c>
      <c r="HN112">
        <v>22</v>
      </c>
      <c r="HO112" t="s">
        <v>379</v>
      </c>
      <c r="HP112" t="s">
        <v>273</v>
      </c>
      <c r="HQ112">
        <v>6</v>
      </c>
      <c r="HR112" t="s">
        <v>278</v>
      </c>
      <c r="HS112" t="s">
        <v>1169</v>
      </c>
      <c r="HT112" t="s">
        <v>284</v>
      </c>
      <c r="HU112" t="s">
        <v>273</v>
      </c>
      <c r="HV112" t="s">
        <v>278</v>
      </c>
      <c r="HX112" t="s">
        <v>1273</v>
      </c>
      <c r="HZ112">
        <v>6</v>
      </c>
      <c r="IA112">
        <v>1</v>
      </c>
      <c r="IB112" t="s">
        <v>280</v>
      </c>
      <c r="IC112" t="s">
        <v>280</v>
      </c>
      <c r="ID112" t="s">
        <v>280</v>
      </c>
      <c r="IE112" t="s">
        <v>280</v>
      </c>
      <c r="IF112" t="s">
        <v>280</v>
      </c>
      <c r="IG112" t="s">
        <v>280</v>
      </c>
      <c r="IH112" t="s">
        <v>280</v>
      </c>
      <c r="II112" t="s">
        <v>273</v>
      </c>
      <c r="IJ112" t="s">
        <v>280</v>
      </c>
      <c r="IK112" t="s">
        <v>280</v>
      </c>
      <c r="IL112" t="s">
        <v>280</v>
      </c>
      <c r="IM112" t="s">
        <v>280</v>
      </c>
      <c r="IN112" t="s">
        <v>280</v>
      </c>
      <c r="IO112" t="s">
        <v>280</v>
      </c>
      <c r="IP112" t="s">
        <v>280</v>
      </c>
      <c r="IQ112" t="s">
        <v>280</v>
      </c>
      <c r="IR112" t="s">
        <v>280</v>
      </c>
      <c r="IS112" t="s">
        <v>280</v>
      </c>
      <c r="IU112" t="s">
        <v>280</v>
      </c>
      <c r="IW112">
        <v>1</v>
      </c>
      <c r="IX112">
        <v>27.5</v>
      </c>
      <c r="IY112">
        <v>0.69</v>
      </c>
      <c r="IZ112">
        <v>0</v>
      </c>
      <c r="JA112">
        <v>0</v>
      </c>
      <c r="JB112">
        <v>0</v>
      </c>
      <c r="JC112">
        <v>0</v>
      </c>
      <c r="JD112">
        <v>0</v>
      </c>
      <c r="JE112">
        <v>0</v>
      </c>
      <c r="JF112">
        <v>0.69</v>
      </c>
      <c r="JG112" t="s">
        <v>304</v>
      </c>
      <c r="JH112" s="14">
        <v>20.75</v>
      </c>
      <c r="JI112">
        <v>9</v>
      </c>
      <c r="JJ112">
        <v>10</v>
      </c>
      <c r="JK112" t="s">
        <v>1355</v>
      </c>
      <c r="JL112" t="s">
        <v>1356</v>
      </c>
      <c r="JM112" s="2">
        <v>46105</v>
      </c>
    </row>
    <row r="113" spans="1:273" x14ac:dyDescent="0.25">
      <c r="A113" t="s">
        <v>1357</v>
      </c>
      <c r="B113" t="s">
        <v>1358</v>
      </c>
      <c r="C113" t="s">
        <v>1359</v>
      </c>
      <c r="D113" t="s">
        <v>1360</v>
      </c>
      <c r="E113">
        <v>68642</v>
      </c>
      <c r="F113" t="s">
        <v>829</v>
      </c>
      <c r="G113" t="s">
        <v>1361</v>
      </c>
      <c r="H113" t="s">
        <v>310</v>
      </c>
      <c r="I113">
        <v>884</v>
      </c>
      <c r="J113">
        <v>884</v>
      </c>
      <c r="K113">
        <v>0</v>
      </c>
      <c r="L113">
        <v>0</v>
      </c>
      <c r="M113">
        <v>1986</v>
      </c>
      <c r="N113">
        <v>2020</v>
      </c>
      <c r="O113" t="s">
        <v>280</v>
      </c>
      <c r="Q113" t="s">
        <v>274</v>
      </c>
      <c r="R113" t="s">
        <v>275</v>
      </c>
      <c r="S113" t="s">
        <v>276</v>
      </c>
      <c r="T113" t="s">
        <v>273</v>
      </c>
      <c r="U113" t="s">
        <v>277</v>
      </c>
      <c r="W113">
        <v>1</v>
      </c>
      <c r="X113" t="s">
        <v>273</v>
      </c>
      <c r="Y113" t="s">
        <v>273</v>
      </c>
      <c r="Z113">
        <v>11</v>
      </c>
      <c r="AA113" t="s">
        <v>280</v>
      </c>
      <c r="AC113" t="s">
        <v>273</v>
      </c>
      <c r="AE113" t="s">
        <v>273</v>
      </c>
      <c r="AG113" s="1">
        <v>3600</v>
      </c>
      <c r="AH113" s="1">
        <v>1763</v>
      </c>
      <c r="AI113">
        <v>52</v>
      </c>
      <c r="AJ113" s="1">
        <v>1763</v>
      </c>
      <c r="AK113" s="2">
        <v>45566</v>
      </c>
      <c r="AL113" s="2">
        <v>45930</v>
      </c>
      <c r="AM113" s="10">
        <v>84600</v>
      </c>
      <c r="AO113" s="10"/>
      <c r="AQ113" s="10"/>
      <c r="AS113" s="10"/>
      <c r="AT113" s="10">
        <v>84600</v>
      </c>
      <c r="AU113" s="10">
        <v>200</v>
      </c>
      <c r="AV113" s="10">
        <v>0</v>
      </c>
      <c r="AW113" s="10">
        <v>0</v>
      </c>
      <c r="AX113" s="10">
        <v>0</v>
      </c>
      <c r="AY113" s="10">
        <v>0</v>
      </c>
      <c r="AZ113" s="10">
        <v>200</v>
      </c>
      <c r="BB113" s="10">
        <v>0</v>
      </c>
      <c r="BC113" s="10">
        <v>0</v>
      </c>
      <c r="BD113" s="10">
        <v>0</v>
      </c>
      <c r="BE113" s="10">
        <v>0</v>
      </c>
      <c r="BF113" t="s">
        <v>1362</v>
      </c>
      <c r="BG113" s="10">
        <v>1302</v>
      </c>
      <c r="BH113" s="10">
        <v>1302</v>
      </c>
      <c r="BI113" s="10">
        <v>86102</v>
      </c>
      <c r="BJ113" s="10">
        <v>0</v>
      </c>
      <c r="BK113" s="10">
        <v>0</v>
      </c>
      <c r="BL113" s="10">
        <v>0</v>
      </c>
      <c r="BM113" s="10">
        <v>0</v>
      </c>
      <c r="BN113" s="10">
        <v>0</v>
      </c>
      <c r="BO113" t="s">
        <v>280</v>
      </c>
      <c r="BQ113" s="10"/>
      <c r="BR113" s="10"/>
      <c r="BS113">
        <v>118</v>
      </c>
      <c r="BT113" s="10">
        <v>37944</v>
      </c>
      <c r="BU113" s="10">
        <v>20628</v>
      </c>
      <c r="BV113" s="10">
        <v>58572</v>
      </c>
      <c r="BW113" t="s">
        <v>273</v>
      </c>
      <c r="BX113" t="s">
        <v>273</v>
      </c>
      <c r="BY113" t="s">
        <v>273</v>
      </c>
      <c r="BZ113" t="s">
        <v>273</v>
      </c>
      <c r="CA113" t="s">
        <v>273</v>
      </c>
      <c r="CB113" t="s">
        <v>273</v>
      </c>
      <c r="CC113" t="s">
        <v>273</v>
      </c>
      <c r="CD113" t="s">
        <v>273</v>
      </c>
      <c r="CE113" t="s">
        <v>280</v>
      </c>
      <c r="CF113" t="s">
        <v>273</v>
      </c>
      <c r="CH113" s="10">
        <v>7436</v>
      </c>
      <c r="CI113" s="10">
        <v>500</v>
      </c>
      <c r="CJ113" s="10">
        <v>0</v>
      </c>
      <c r="CK113" s="10">
        <v>7936</v>
      </c>
      <c r="CL113" s="10">
        <v>1007</v>
      </c>
      <c r="CM113" s="10">
        <v>0</v>
      </c>
      <c r="CN113" s="10">
        <v>0</v>
      </c>
      <c r="CO113" s="10">
        <v>0</v>
      </c>
      <c r="CP113" s="10">
        <v>18099</v>
      </c>
      <c r="CQ113" s="10">
        <v>19106</v>
      </c>
      <c r="CR113" s="10">
        <v>85614</v>
      </c>
      <c r="CS113" s="10">
        <v>0</v>
      </c>
      <c r="CT113" s="1">
        <v>15609</v>
      </c>
      <c r="CU113">
        <v>621</v>
      </c>
      <c r="CV113">
        <v>548</v>
      </c>
      <c r="CW113" s="1">
        <v>15682</v>
      </c>
      <c r="CX113">
        <v>666</v>
      </c>
      <c r="CY113">
        <v>0</v>
      </c>
      <c r="CZ113">
        <v>0</v>
      </c>
      <c r="DA113">
        <v>666</v>
      </c>
      <c r="DB113">
        <v>288</v>
      </c>
      <c r="DC113">
        <v>0</v>
      </c>
      <c r="DD113">
        <v>0</v>
      </c>
      <c r="DE113">
        <v>288</v>
      </c>
      <c r="DF113">
        <v>18</v>
      </c>
      <c r="DG113">
        <v>5</v>
      </c>
      <c r="DH113">
        <v>0</v>
      </c>
      <c r="DI113">
        <v>23</v>
      </c>
      <c r="DJ113" t="s">
        <v>682</v>
      </c>
      <c r="DK113">
        <v>151</v>
      </c>
      <c r="DL113">
        <v>0</v>
      </c>
      <c r="DM113">
        <v>0</v>
      </c>
      <c r="DN113">
        <v>151</v>
      </c>
      <c r="DO113" s="1">
        <v>16714</v>
      </c>
      <c r="DP113">
        <v>621</v>
      </c>
      <c r="DQ113">
        <v>548</v>
      </c>
      <c r="DR113" s="1">
        <v>16787</v>
      </c>
      <c r="DS113" t="s">
        <v>297</v>
      </c>
      <c r="DT113">
        <v>0</v>
      </c>
      <c r="DU113" t="s">
        <v>280</v>
      </c>
      <c r="DV113" t="s">
        <v>273</v>
      </c>
      <c r="DW113" t="s">
        <v>280</v>
      </c>
      <c r="DX113" t="s">
        <v>280</v>
      </c>
      <c r="DY113" t="s">
        <v>280</v>
      </c>
      <c r="DZ113" t="s">
        <v>273</v>
      </c>
      <c r="EA113" t="s">
        <v>280</v>
      </c>
      <c r="EB113" t="s">
        <v>273</v>
      </c>
      <c r="EC113" t="s">
        <v>280</v>
      </c>
      <c r="ED113" t="s">
        <v>280</v>
      </c>
      <c r="EE113" t="s">
        <v>280</v>
      </c>
      <c r="EF113" t="s">
        <v>280</v>
      </c>
      <c r="EG113">
        <v>617</v>
      </c>
      <c r="EH113" s="1">
        <v>4543</v>
      </c>
      <c r="EI113" t="s">
        <v>281</v>
      </c>
      <c r="EJ113">
        <v>284</v>
      </c>
      <c r="EK113" t="s">
        <v>281</v>
      </c>
      <c r="EL113">
        <v>685</v>
      </c>
      <c r="EM113" t="s">
        <v>281</v>
      </c>
      <c r="EN113" s="1">
        <v>4358</v>
      </c>
      <c r="EO113" s="1">
        <v>5893</v>
      </c>
      <c r="EP113">
        <v>26</v>
      </c>
      <c r="EQ113" s="1">
        <v>10277</v>
      </c>
      <c r="ER113">
        <v>356</v>
      </c>
      <c r="ES113">
        <v>51</v>
      </c>
      <c r="ET113">
        <v>407</v>
      </c>
      <c r="EU113">
        <v>51</v>
      </c>
      <c r="EV113">
        <v>0</v>
      </c>
      <c r="EW113">
        <v>51</v>
      </c>
      <c r="EX113">
        <v>543</v>
      </c>
      <c r="EY113">
        <v>69</v>
      </c>
      <c r="EZ113">
        <v>612</v>
      </c>
      <c r="FA113">
        <v>0</v>
      </c>
      <c r="FB113">
        <v>0</v>
      </c>
      <c r="FC113">
        <v>0</v>
      </c>
      <c r="FD113" s="1">
        <v>1070</v>
      </c>
      <c r="FE113" s="1">
        <v>5308</v>
      </c>
      <c r="FF113" s="1">
        <v>6013</v>
      </c>
      <c r="FG113" s="1">
        <v>11347</v>
      </c>
      <c r="FH113">
        <v>0</v>
      </c>
      <c r="FI113">
        <v>37</v>
      </c>
      <c r="FJ113" t="s">
        <v>280</v>
      </c>
      <c r="FK113" t="s">
        <v>295</v>
      </c>
      <c r="FV113" t="s">
        <v>273</v>
      </c>
      <c r="FW113" t="s">
        <v>280</v>
      </c>
      <c r="FX113" t="s">
        <v>273</v>
      </c>
      <c r="FY113" t="s">
        <v>280</v>
      </c>
      <c r="FZ113" t="s">
        <v>280</v>
      </c>
      <c r="GA113" t="s">
        <v>280</v>
      </c>
      <c r="GB113">
        <v>1</v>
      </c>
      <c r="GC113" s="12" t="s">
        <v>280</v>
      </c>
      <c r="GE113">
        <v>11</v>
      </c>
      <c r="GF113">
        <v>5</v>
      </c>
      <c r="GG113">
        <v>16</v>
      </c>
      <c r="GH113">
        <v>1</v>
      </c>
      <c r="GI113">
        <v>0</v>
      </c>
      <c r="GJ113">
        <v>1</v>
      </c>
      <c r="GK113">
        <v>18</v>
      </c>
      <c r="GL113">
        <v>5</v>
      </c>
      <c r="GM113">
        <v>13</v>
      </c>
      <c r="GN113">
        <v>0</v>
      </c>
      <c r="GO113">
        <v>18</v>
      </c>
      <c r="GP113">
        <v>259</v>
      </c>
      <c r="GQ113">
        <v>214</v>
      </c>
      <c r="GR113">
        <v>473</v>
      </c>
      <c r="GS113">
        <v>3</v>
      </c>
      <c r="GT113">
        <v>0</v>
      </c>
      <c r="GU113">
        <v>170</v>
      </c>
      <c r="GV113">
        <v>646</v>
      </c>
      <c r="GW113">
        <v>165</v>
      </c>
      <c r="GX113">
        <v>481</v>
      </c>
      <c r="GY113">
        <v>0</v>
      </c>
      <c r="GZ113">
        <v>646</v>
      </c>
      <c r="HA113">
        <v>0</v>
      </c>
      <c r="HB113">
        <v>0</v>
      </c>
      <c r="HC113">
        <v>47</v>
      </c>
      <c r="HD113">
        <v>0</v>
      </c>
      <c r="HE113">
        <v>0</v>
      </c>
      <c r="HF113">
        <v>0</v>
      </c>
      <c r="HG113">
        <v>0</v>
      </c>
      <c r="HH113">
        <v>0</v>
      </c>
      <c r="HI113" t="s">
        <v>273</v>
      </c>
      <c r="HJ113">
        <v>77</v>
      </c>
      <c r="HK113" t="s">
        <v>273</v>
      </c>
      <c r="HL113">
        <v>4</v>
      </c>
      <c r="HM113" t="s">
        <v>280</v>
      </c>
      <c r="HO113" t="s">
        <v>313</v>
      </c>
      <c r="HP113" t="s">
        <v>273</v>
      </c>
      <c r="HQ113">
        <v>7</v>
      </c>
      <c r="HR113" t="s">
        <v>297</v>
      </c>
      <c r="HS113" t="s">
        <v>798</v>
      </c>
      <c r="HT113" t="s">
        <v>544</v>
      </c>
      <c r="HU113" t="s">
        <v>273</v>
      </c>
      <c r="HV113">
        <v>66</v>
      </c>
      <c r="HW113" t="s">
        <v>285</v>
      </c>
      <c r="HX113" t="s">
        <v>286</v>
      </c>
      <c r="HZ113">
        <v>336</v>
      </c>
      <c r="IA113">
        <v>79</v>
      </c>
      <c r="IB113" t="s">
        <v>280</v>
      </c>
      <c r="IC113" t="s">
        <v>280</v>
      </c>
      <c r="ID113" t="s">
        <v>280</v>
      </c>
      <c r="IE113" t="s">
        <v>280</v>
      </c>
      <c r="IF113" t="s">
        <v>280</v>
      </c>
      <c r="IG113" t="s">
        <v>280</v>
      </c>
      <c r="IH113" t="s">
        <v>280</v>
      </c>
      <c r="II113" t="s">
        <v>273</v>
      </c>
      <c r="IJ113" t="s">
        <v>280</v>
      </c>
      <c r="IK113" t="s">
        <v>280</v>
      </c>
      <c r="IL113" t="s">
        <v>280</v>
      </c>
      <c r="IM113" t="s">
        <v>280</v>
      </c>
      <c r="IN113" t="s">
        <v>280</v>
      </c>
      <c r="IO113" t="s">
        <v>280</v>
      </c>
      <c r="IP113" t="s">
        <v>280</v>
      </c>
      <c r="IQ113" t="s">
        <v>280</v>
      </c>
      <c r="IR113" t="s">
        <v>280</v>
      </c>
      <c r="IS113" t="s">
        <v>280</v>
      </c>
      <c r="IU113" t="s">
        <v>280</v>
      </c>
      <c r="IW113">
        <v>1</v>
      </c>
      <c r="IX113">
        <v>36</v>
      </c>
      <c r="IY113">
        <v>0.9</v>
      </c>
      <c r="IZ113">
        <v>0</v>
      </c>
      <c r="JA113">
        <v>0</v>
      </c>
      <c r="JB113">
        <v>0</v>
      </c>
      <c r="JC113">
        <v>1</v>
      </c>
      <c r="JD113">
        <v>10</v>
      </c>
      <c r="JE113">
        <v>0.25</v>
      </c>
      <c r="JF113">
        <v>1.1499999999999999</v>
      </c>
      <c r="JG113" t="s">
        <v>304</v>
      </c>
      <c r="JH113" s="14">
        <v>18.899999999999999</v>
      </c>
      <c r="JI113">
        <v>5</v>
      </c>
      <c r="JJ113">
        <v>1</v>
      </c>
      <c r="JK113" t="s">
        <v>1363</v>
      </c>
      <c r="JL113" t="s">
        <v>304</v>
      </c>
      <c r="JM113" s="2">
        <v>46099</v>
      </c>
    </row>
    <row r="114" spans="1:273" x14ac:dyDescent="0.25">
      <c r="A114" t="s">
        <v>1364</v>
      </c>
      <c r="B114" t="s">
        <v>1365</v>
      </c>
      <c r="C114" t="s">
        <v>1366</v>
      </c>
      <c r="D114" t="s">
        <v>1367</v>
      </c>
      <c r="E114">
        <v>69350</v>
      </c>
      <c r="F114" t="s">
        <v>1190</v>
      </c>
      <c r="G114" t="s">
        <v>1368</v>
      </c>
      <c r="H114" t="s">
        <v>387</v>
      </c>
      <c r="I114">
        <v>152</v>
      </c>
      <c r="J114">
        <v>573</v>
      </c>
      <c r="K114">
        <v>0</v>
      </c>
      <c r="L114">
        <v>0</v>
      </c>
      <c r="M114">
        <v>1957</v>
      </c>
      <c r="O114" t="s">
        <v>280</v>
      </c>
      <c r="Q114" t="s">
        <v>388</v>
      </c>
      <c r="R114" t="s">
        <v>275</v>
      </c>
      <c r="S114" t="s">
        <v>389</v>
      </c>
      <c r="T114" t="s">
        <v>273</v>
      </c>
      <c r="U114" t="s">
        <v>277</v>
      </c>
      <c r="W114">
        <v>1</v>
      </c>
      <c r="X114" t="s">
        <v>273</v>
      </c>
      <c r="Y114" t="s">
        <v>280</v>
      </c>
      <c r="AC114" t="s">
        <v>273</v>
      </c>
      <c r="AE114" t="s">
        <v>273</v>
      </c>
      <c r="AG114" s="1">
        <v>2348</v>
      </c>
      <c r="AH114" s="1">
        <v>1300</v>
      </c>
      <c r="AI114">
        <v>52</v>
      </c>
      <c r="AJ114" s="1">
        <v>1300</v>
      </c>
      <c r="AK114" s="2">
        <v>45474</v>
      </c>
      <c r="AL114" s="2">
        <v>45838</v>
      </c>
      <c r="AM114" s="10">
        <v>0</v>
      </c>
      <c r="AO114" s="10"/>
      <c r="AP114" t="s">
        <v>1369</v>
      </c>
      <c r="AQ114" s="10">
        <v>60142</v>
      </c>
      <c r="AS114" s="10"/>
      <c r="AT114" s="10">
        <v>60142</v>
      </c>
      <c r="AU114" s="10">
        <v>851</v>
      </c>
      <c r="AV114" s="10">
        <v>0</v>
      </c>
      <c r="AW114" s="10">
        <v>779</v>
      </c>
      <c r="AX114" s="10">
        <v>0</v>
      </c>
      <c r="AY114" s="10">
        <v>0</v>
      </c>
      <c r="AZ114" s="10">
        <v>1630</v>
      </c>
      <c r="BB114" s="10">
        <v>0</v>
      </c>
      <c r="BC114" s="10">
        <v>0</v>
      </c>
      <c r="BD114" s="10">
        <v>0</v>
      </c>
      <c r="BE114" s="10">
        <v>0</v>
      </c>
      <c r="BF114" t="s">
        <v>1370</v>
      </c>
      <c r="BG114" s="10">
        <v>8463</v>
      </c>
      <c r="BH114" s="10">
        <v>8463</v>
      </c>
      <c r="BI114" s="10">
        <v>70235</v>
      </c>
      <c r="BJ114" s="10">
        <v>0</v>
      </c>
      <c r="BK114" s="10">
        <v>0</v>
      </c>
      <c r="BL114" s="10">
        <v>0</v>
      </c>
      <c r="BM114" s="10">
        <v>0</v>
      </c>
      <c r="BN114" s="10">
        <v>0</v>
      </c>
      <c r="BO114" t="s">
        <v>280</v>
      </c>
      <c r="BQ114" s="10"/>
      <c r="BR114" s="10"/>
      <c r="BS114">
        <v>5</v>
      </c>
      <c r="BT114" s="10">
        <v>27498</v>
      </c>
      <c r="BU114" s="10">
        <v>3433</v>
      </c>
      <c r="BV114" s="10">
        <v>30931</v>
      </c>
      <c r="BW114" t="s">
        <v>280</v>
      </c>
      <c r="BX114" t="s">
        <v>280</v>
      </c>
      <c r="BY114" t="s">
        <v>273</v>
      </c>
      <c r="BZ114" t="s">
        <v>273</v>
      </c>
      <c r="CA114" t="s">
        <v>273</v>
      </c>
      <c r="CB114" t="s">
        <v>273</v>
      </c>
      <c r="CC114" t="s">
        <v>273</v>
      </c>
      <c r="CD114" t="s">
        <v>273</v>
      </c>
      <c r="CE114" t="s">
        <v>273</v>
      </c>
      <c r="CF114" t="s">
        <v>273</v>
      </c>
      <c r="CH114" s="10">
        <v>6743</v>
      </c>
      <c r="CI114" s="10">
        <v>500</v>
      </c>
      <c r="CJ114" s="10">
        <v>0</v>
      </c>
      <c r="CK114" s="10">
        <v>7243</v>
      </c>
      <c r="CL114" s="10">
        <v>1720</v>
      </c>
      <c r="CM114" s="10">
        <v>1420</v>
      </c>
      <c r="CN114" s="10">
        <v>975</v>
      </c>
      <c r="CO114" s="10">
        <v>205</v>
      </c>
      <c r="CP114" s="10">
        <v>8225</v>
      </c>
      <c r="CQ114" s="10">
        <v>12545</v>
      </c>
      <c r="CR114" s="10">
        <v>50719</v>
      </c>
      <c r="CS114" s="10">
        <v>0</v>
      </c>
      <c r="CT114" s="1">
        <v>11274</v>
      </c>
      <c r="CU114">
        <v>908</v>
      </c>
      <c r="CV114">
        <v>645</v>
      </c>
      <c r="CW114" s="1">
        <v>11537</v>
      </c>
      <c r="CX114">
        <v>38</v>
      </c>
      <c r="CY114">
        <v>10</v>
      </c>
      <c r="CZ114">
        <v>0</v>
      </c>
      <c r="DA114">
        <v>48</v>
      </c>
      <c r="DB114">
        <v>347</v>
      </c>
      <c r="DC114">
        <v>2</v>
      </c>
      <c r="DD114">
        <v>0</v>
      </c>
      <c r="DE114">
        <v>349</v>
      </c>
      <c r="DF114">
        <v>9</v>
      </c>
      <c r="DG114">
        <v>0</v>
      </c>
      <c r="DH114">
        <v>0</v>
      </c>
      <c r="DI114">
        <v>9</v>
      </c>
      <c r="DJ114" t="s">
        <v>1371</v>
      </c>
      <c r="DK114">
        <v>173</v>
      </c>
      <c r="DL114">
        <v>34</v>
      </c>
      <c r="DM114">
        <v>5</v>
      </c>
      <c r="DN114">
        <v>202</v>
      </c>
      <c r="DO114" s="1">
        <v>11832</v>
      </c>
      <c r="DP114">
        <v>954</v>
      </c>
      <c r="DQ114">
        <v>650</v>
      </c>
      <c r="DR114" s="1">
        <v>12136</v>
      </c>
      <c r="DS114" t="s">
        <v>1372</v>
      </c>
      <c r="DT114">
        <v>13</v>
      </c>
      <c r="DU114" t="s">
        <v>280</v>
      </c>
      <c r="DV114" t="s">
        <v>273</v>
      </c>
      <c r="DW114" t="s">
        <v>280</v>
      </c>
      <c r="DX114" t="s">
        <v>280</v>
      </c>
      <c r="DY114" t="s">
        <v>280</v>
      </c>
      <c r="DZ114" t="s">
        <v>273</v>
      </c>
      <c r="EA114" t="s">
        <v>280</v>
      </c>
      <c r="EB114" t="s">
        <v>273</v>
      </c>
      <c r="EC114" t="s">
        <v>280</v>
      </c>
      <c r="ED114" t="s">
        <v>280</v>
      </c>
      <c r="EE114" t="s">
        <v>280</v>
      </c>
      <c r="EF114" t="s">
        <v>280</v>
      </c>
      <c r="EG114">
        <v>369</v>
      </c>
      <c r="EH114" s="1">
        <v>2657</v>
      </c>
      <c r="EI114" t="s">
        <v>281</v>
      </c>
      <c r="EJ114">
        <v>429</v>
      </c>
      <c r="EK114" t="s">
        <v>281</v>
      </c>
      <c r="EL114">
        <v>825</v>
      </c>
      <c r="EM114" t="s">
        <v>281</v>
      </c>
      <c r="EN114" s="1">
        <v>1086</v>
      </c>
      <c r="EO114" s="1">
        <v>2552</v>
      </c>
      <c r="EP114">
        <v>108</v>
      </c>
      <c r="EQ114" s="1">
        <v>3746</v>
      </c>
      <c r="ER114">
        <v>474</v>
      </c>
      <c r="ES114">
        <v>121</v>
      </c>
      <c r="ET114">
        <v>595</v>
      </c>
      <c r="EU114">
        <v>36</v>
      </c>
      <c r="EV114">
        <v>1</v>
      </c>
      <c r="EW114">
        <v>37</v>
      </c>
      <c r="EX114" s="1">
        <v>1765</v>
      </c>
      <c r="EY114">
        <v>154</v>
      </c>
      <c r="EZ114" s="1">
        <v>1919</v>
      </c>
      <c r="FA114">
        <v>0</v>
      </c>
      <c r="FB114">
        <v>0</v>
      </c>
      <c r="FC114">
        <v>0</v>
      </c>
      <c r="FD114" s="1">
        <v>2551</v>
      </c>
      <c r="FE114" s="1">
        <v>3361</v>
      </c>
      <c r="FF114" s="1">
        <v>2828</v>
      </c>
      <c r="FG114" s="1">
        <v>6297</v>
      </c>
      <c r="FH114">
        <v>7</v>
      </c>
      <c r="FI114">
        <v>35</v>
      </c>
      <c r="FJ114" t="s">
        <v>280</v>
      </c>
      <c r="FK114" t="s">
        <v>362</v>
      </c>
      <c r="FV114" t="s">
        <v>273</v>
      </c>
      <c r="FW114" t="s">
        <v>280</v>
      </c>
      <c r="FX114" t="s">
        <v>273</v>
      </c>
      <c r="FY114" t="s">
        <v>280</v>
      </c>
      <c r="FZ114" t="s">
        <v>280</v>
      </c>
      <c r="GA114" t="s">
        <v>280</v>
      </c>
      <c r="GB114">
        <v>7</v>
      </c>
      <c r="GC114" s="12"/>
      <c r="GE114">
        <v>1</v>
      </c>
      <c r="GF114">
        <v>12</v>
      </c>
      <c r="GG114">
        <v>13</v>
      </c>
      <c r="GH114">
        <v>1</v>
      </c>
      <c r="GI114">
        <v>9</v>
      </c>
      <c r="GJ114">
        <v>6</v>
      </c>
      <c r="GK114">
        <v>29</v>
      </c>
      <c r="GL114">
        <v>26</v>
      </c>
      <c r="GM114">
        <v>3</v>
      </c>
      <c r="GN114">
        <v>0</v>
      </c>
      <c r="GO114">
        <v>29</v>
      </c>
      <c r="GP114">
        <v>11</v>
      </c>
      <c r="GQ114">
        <v>194</v>
      </c>
      <c r="GR114">
        <v>205</v>
      </c>
      <c r="GS114">
        <v>11</v>
      </c>
      <c r="GT114">
        <v>49</v>
      </c>
      <c r="GU114">
        <v>225</v>
      </c>
      <c r="GV114">
        <v>490</v>
      </c>
      <c r="GW114">
        <v>424</v>
      </c>
      <c r="GX114">
        <v>66</v>
      </c>
      <c r="GY114">
        <v>0</v>
      </c>
      <c r="GZ114">
        <v>490</v>
      </c>
      <c r="HA114">
        <v>0</v>
      </c>
      <c r="HB114">
        <v>0</v>
      </c>
      <c r="HC114">
        <v>5</v>
      </c>
      <c r="HD114">
        <v>0</v>
      </c>
      <c r="HE114">
        <v>2</v>
      </c>
      <c r="HF114">
        <v>0</v>
      </c>
      <c r="HG114">
        <v>2</v>
      </c>
      <c r="HH114">
        <v>0</v>
      </c>
      <c r="HI114" t="s">
        <v>273</v>
      </c>
      <c r="HJ114">
        <v>46</v>
      </c>
      <c r="HK114" t="s">
        <v>280</v>
      </c>
      <c r="HM114" t="s">
        <v>280</v>
      </c>
      <c r="HO114" t="s">
        <v>944</v>
      </c>
      <c r="HP114" t="s">
        <v>273</v>
      </c>
      <c r="HQ114">
        <v>6</v>
      </c>
      <c r="HS114" t="s">
        <v>392</v>
      </c>
      <c r="HT114" t="s">
        <v>299</v>
      </c>
      <c r="HU114" t="s">
        <v>273</v>
      </c>
      <c r="HV114" t="s">
        <v>278</v>
      </c>
      <c r="HX114" t="s">
        <v>393</v>
      </c>
      <c r="HY114" t="s">
        <v>300</v>
      </c>
      <c r="HZ114">
        <v>92</v>
      </c>
      <c r="IA114">
        <v>91</v>
      </c>
      <c r="IB114" t="s">
        <v>280</v>
      </c>
      <c r="IC114" t="s">
        <v>280</v>
      </c>
      <c r="ID114" t="s">
        <v>280</v>
      </c>
      <c r="IE114" t="s">
        <v>280</v>
      </c>
      <c r="IF114" t="s">
        <v>273</v>
      </c>
      <c r="IG114" t="s">
        <v>280</v>
      </c>
      <c r="IH114" t="s">
        <v>280</v>
      </c>
      <c r="II114" t="s">
        <v>280</v>
      </c>
      <c r="IJ114" t="s">
        <v>280</v>
      </c>
      <c r="IK114" t="s">
        <v>280</v>
      </c>
      <c r="IL114" t="s">
        <v>280</v>
      </c>
      <c r="IM114" t="s">
        <v>280</v>
      </c>
      <c r="IN114" t="s">
        <v>280</v>
      </c>
      <c r="IO114" t="s">
        <v>280</v>
      </c>
      <c r="IP114" t="s">
        <v>280</v>
      </c>
      <c r="IQ114" t="s">
        <v>280</v>
      </c>
      <c r="IR114" t="s">
        <v>280</v>
      </c>
      <c r="IS114" t="s">
        <v>280</v>
      </c>
      <c r="IU114" t="s">
        <v>280</v>
      </c>
      <c r="IW114">
        <v>2</v>
      </c>
      <c r="IX114">
        <v>47</v>
      </c>
      <c r="IY114">
        <v>1.18</v>
      </c>
      <c r="IZ114">
        <v>0</v>
      </c>
      <c r="JA114">
        <v>0</v>
      </c>
      <c r="JB114">
        <v>0</v>
      </c>
      <c r="JC114">
        <v>1</v>
      </c>
      <c r="JD114">
        <v>2</v>
      </c>
      <c r="JE114">
        <v>0.05</v>
      </c>
      <c r="JF114">
        <v>1.23</v>
      </c>
      <c r="JG114" t="s">
        <v>304</v>
      </c>
      <c r="JH114" s="14">
        <v>15</v>
      </c>
      <c r="JI114">
        <v>10</v>
      </c>
      <c r="JJ114">
        <v>1</v>
      </c>
      <c r="JK114" t="s">
        <v>1373</v>
      </c>
      <c r="JL114" t="s">
        <v>304</v>
      </c>
      <c r="JM114" s="2">
        <v>46050</v>
      </c>
    </row>
    <row r="115" spans="1:273" x14ac:dyDescent="0.25">
      <c r="A115" t="s">
        <v>1374</v>
      </c>
      <c r="B115" t="s">
        <v>1375</v>
      </c>
      <c r="C115" t="s">
        <v>1376</v>
      </c>
      <c r="D115" t="s">
        <v>1377</v>
      </c>
      <c r="E115">
        <v>69033</v>
      </c>
      <c r="F115" t="s">
        <v>1378</v>
      </c>
      <c r="G115" t="s">
        <v>1379</v>
      </c>
      <c r="H115" t="s">
        <v>387</v>
      </c>
      <c r="I115" s="1">
        <v>1975</v>
      </c>
      <c r="J115" s="1">
        <v>1975</v>
      </c>
      <c r="K115">
        <v>0</v>
      </c>
      <c r="L115">
        <v>0</v>
      </c>
      <c r="M115">
        <v>1927</v>
      </c>
      <c r="N115">
        <v>2005</v>
      </c>
      <c r="O115" t="s">
        <v>280</v>
      </c>
      <c r="Q115" t="s">
        <v>274</v>
      </c>
      <c r="R115" t="s">
        <v>275</v>
      </c>
      <c r="S115" t="s">
        <v>276</v>
      </c>
      <c r="T115" t="s">
        <v>273</v>
      </c>
      <c r="U115" t="s">
        <v>277</v>
      </c>
      <c r="W115">
        <v>1</v>
      </c>
      <c r="X115" t="s">
        <v>273</v>
      </c>
      <c r="Y115" t="s">
        <v>273</v>
      </c>
      <c r="Z115">
        <v>59</v>
      </c>
      <c r="AA115" t="s">
        <v>273</v>
      </c>
      <c r="AC115" t="s">
        <v>273</v>
      </c>
      <c r="AE115" t="s">
        <v>273</v>
      </c>
      <c r="AF115" t="s">
        <v>1380</v>
      </c>
      <c r="AG115" s="1">
        <v>10392</v>
      </c>
      <c r="AH115" s="1">
        <v>2236</v>
      </c>
      <c r="AI115">
        <v>52</v>
      </c>
      <c r="AJ115" s="1">
        <v>2236</v>
      </c>
      <c r="AK115" s="2">
        <v>45566</v>
      </c>
      <c r="AL115" s="2">
        <v>45930</v>
      </c>
      <c r="AM115" s="10">
        <v>94425</v>
      </c>
      <c r="AO115" s="10"/>
      <c r="AP115" t="s">
        <v>1381</v>
      </c>
      <c r="AQ115" s="10">
        <v>4000</v>
      </c>
      <c r="AS115" s="10"/>
      <c r="AT115" s="10">
        <v>98425</v>
      </c>
      <c r="AU115" s="10">
        <v>429</v>
      </c>
      <c r="AV115" s="10">
        <v>0</v>
      </c>
      <c r="AW115" s="10">
        <v>0</v>
      </c>
      <c r="AX115" s="10">
        <v>1500</v>
      </c>
      <c r="AY115" s="10">
        <v>0</v>
      </c>
      <c r="AZ115" s="10">
        <v>1929</v>
      </c>
      <c r="BB115" s="10">
        <v>0</v>
      </c>
      <c r="BC115" s="10">
        <v>0</v>
      </c>
      <c r="BD115" s="10">
        <v>0</v>
      </c>
      <c r="BE115" s="10">
        <v>0</v>
      </c>
      <c r="BF115" t="s">
        <v>1382</v>
      </c>
      <c r="BG115" s="10">
        <v>10111</v>
      </c>
      <c r="BH115" s="10">
        <v>10111</v>
      </c>
      <c r="BI115" s="10">
        <v>110465</v>
      </c>
      <c r="BJ115" s="10">
        <v>0</v>
      </c>
      <c r="BK115" s="10">
        <v>0</v>
      </c>
      <c r="BL115" s="10">
        <v>0</v>
      </c>
      <c r="BM115" s="10">
        <v>0</v>
      </c>
      <c r="BN115" s="10">
        <v>0</v>
      </c>
      <c r="BO115" t="s">
        <v>273</v>
      </c>
      <c r="BP115" t="s">
        <v>1383</v>
      </c>
      <c r="BQ115" s="10">
        <v>10</v>
      </c>
      <c r="BR115" s="10">
        <v>20</v>
      </c>
      <c r="BS115">
        <v>397</v>
      </c>
      <c r="BT115" s="10">
        <v>101742</v>
      </c>
      <c r="BU115" s="10">
        <v>57337</v>
      </c>
      <c r="BV115" s="10">
        <v>159079</v>
      </c>
      <c r="BW115" t="s">
        <v>273</v>
      </c>
      <c r="BX115" t="s">
        <v>273</v>
      </c>
      <c r="BY115" t="s">
        <v>273</v>
      </c>
      <c r="BZ115" t="s">
        <v>273</v>
      </c>
      <c r="CA115" t="s">
        <v>273</v>
      </c>
      <c r="CB115" t="s">
        <v>273</v>
      </c>
      <c r="CC115" t="s">
        <v>273</v>
      </c>
      <c r="CD115" t="s">
        <v>273</v>
      </c>
      <c r="CE115" t="s">
        <v>273</v>
      </c>
      <c r="CF115" t="s">
        <v>273</v>
      </c>
      <c r="CG115" t="s">
        <v>1384</v>
      </c>
      <c r="CH115" s="10">
        <v>10142</v>
      </c>
      <c r="CI115" s="10">
        <v>1500</v>
      </c>
      <c r="CJ115" s="10">
        <v>482</v>
      </c>
      <c r="CK115" s="10">
        <v>12124</v>
      </c>
      <c r="CL115" s="10">
        <v>3810</v>
      </c>
      <c r="CM115" s="10">
        <v>1670</v>
      </c>
      <c r="CN115" s="10">
        <v>1009</v>
      </c>
      <c r="CO115" s="10">
        <v>767</v>
      </c>
      <c r="CP115" s="10">
        <v>34336</v>
      </c>
      <c r="CQ115" s="10">
        <v>41592</v>
      </c>
      <c r="CR115" s="10">
        <v>212795</v>
      </c>
      <c r="CS115" s="10">
        <v>0</v>
      </c>
      <c r="CT115" s="1">
        <v>29531</v>
      </c>
      <c r="CU115">
        <v>611</v>
      </c>
      <c r="CV115">
        <v>891</v>
      </c>
      <c r="CW115" s="1">
        <v>29251</v>
      </c>
      <c r="CX115">
        <v>148</v>
      </c>
      <c r="CY115">
        <v>1</v>
      </c>
      <c r="CZ115">
        <v>6</v>
      </c>
      <c r="DA115">
        <v>143</v>
      </c>
      <c r="DB115" s="1">
        <v>1705</v>
      </c>
      <c r="DC115">
        <v>46</v>
      </c>
      <c r="DD115">
        <v>37</v>
      </c>
      <c r="DE115" s="1">
        <v>1714</v>
      </c>
      <c r="DF115">
        <v>21</v>
      </c>
      <c r="DG115">
        <v>0</v>
      </c>
      <c r="DH115">
        <v>9</v>
      </c>
      <c r="DI115">
        <v>12</v>
      </c>
      <c r="DJ115" t="s">
        <v>1385</v>
      </c>
      <c r="DK115">
        <v>60</v>
      </c>
      <c r="DL115">
        <v>118</v>
      </c>
      <c r="DM115">
        <v>0</v>
      </c>
      <c r="DN115">
        <v>178</v>
      </c>
      <c r="DO115" s="1">
        <v>31444</v>
      </c>
      <c r="DP115">
        <v>776</v>
      </c>
      <c r="DQ115">
        <v>934</v>
      </c>
      <c r="DR115" s="1">
        <v>31286</v>
      </c>
      <c r="DS115" t="s">
        <v>297</v>
      </c>
      <c r="DT115">
        <v>0</v>
      </c>
      <c r="DU115" t="s">
        <v>280</v>
      </c>
      <c r="DV115" t="s">
        <v>273</v>
      </c>
      <c r="DW115" t="s">
        <v>280</v>
      </c>
      <c r="DX115" t="s">
        <v>280</v>
      </c>
      <c r="DY115" t="s">
        <v>280</v>
      </c>
      <c r="DZ115" t="s">
        <v>273</v>
      </c>
      <c r="EA115" t="s">
        <v>280</v>
      </c>
      <c r="EB115" t="s">
        <v>273</v>
      </c>
      <c r="EC115" t="s">
        <v>280</v>
      </c>
      <c r="ED115" t="s">
        <v>280</v>
      </c>
      <c r="EE115" t="s">
        <v>280</v>
      </c>
      <c r="EF115" t="s">
        <v>280</v>
      </c>
      <c r="EG115" s="1">
        <v>2706</v>
      </c>
      <c r="EH115" s="1">
        <v>7548</v>
      </c>
      <c r="EI115" t="s">
        <v>281</v>
      </c>
      <c r="EJ115">
        <v>137</v>
      </c>
      <c r="EK115" t="s">
        <v>281</v>
      </c>
      <c r="EL115">
        <v>550</v>
      </c>
      <c r="EM115" t="s">
        <v>281</v>
      </c>
      <c r="EN115" s="1">
        <v>7628</v>
      </c>
      <c r="EO115" s="1">
        <v>12621</v>
      </c>
      <c r="EP115">
        <v>35</v>
      </c>
      <c r="EQ115" s="1">
        <v>20284</v>
      </c>
      <c r="ER115" s="1">
        <v>1272</v>
      </c>
      <c r="ES115">
        <v>188</v>
      </c>
      <c r="ET115" s="1">
        <v>1460</v>
      </c>
      <c r="EU115">
        <v>859</v>
      </c>
      <c r="EV115">
        <v>2</v>
      </c>
      <c r="EW115">
        <v>861</v>
      </c>
      <c r="EX115" s="1">
        <v>2601</v>
      </c>
      <c r="EY115">
        <v>447</v>
      </c>
      <c r="EZ115" s="1">
        <v>3048</v>
      </c>
      <c r="FA115">
        <v>0</v>
      </c>
      <c r="FB115">
        <v>0</v>
      </c>
      <c r="FC115">
        <v>0</v>
      </c>
      <c r="FD115" s="1">
        <v>5369</v>
      </c>
      <c r="FE115" s="1">
        <v>12360</v>
      </c>
      <c r="FF115" s="1">
        <v>13258</v>
      </c>
      <c r="FG115" s="1">
        <v>25653</v>
      </c>
      <c r="FH115">
        <v>0</v>
      </c>
      <c r="FI115">
        <v>77</v>
      </c>
      <c r="FJ115" t="s">
        <v>280</v>
      </c>
      <c r="FK115" t="s">
        <v>295</v>
      </c>
      <c r="FV115" t="s">
        <v>273</v>
      </c>
      <c r="FW115" t="s">
        <v>280</v>
      </c>
      <c r="FX115" t="s">
        <v>273</v>
      </c>
      <c r="FY115" t="s">
        <v>280</v>
      </c>
      <c r="FZ115" t="s">
        <v>280</v>
      </c>
      <c r="GA115" t="s">
        <v>280</v>
      </c>
      <c r="GB115">
        <v>40</v>
      </c>
      <c r="GC115" s="12"/>
      <c r="GE115">
        <v>40</v>
      </c>
      <c r="GF115">
        <v>32</v>
      </c>
      <c r="GG115">
        <v>72</v>
      </c>
      <c r="GH115">
        <v>1</v>
      </c>
      <c r="GI115">
        <v>16</v>
      </c>
      <c r="GJ115">
        <v>2</v>
      </c>
      <c r="GK115">
        <v>91</v>
      </c>
      <c r="GL115">
        <v>91</v>
      </c>
      <c r="GM115">
        <v>0</v>
      </c>
      <c r="GN115">
        <v>0</v>
      </c>
      <c r="GO115">
        <v>91</v>
      </c>
      <c r="GP115">
        <v>632</v>
      </c>
      <c r="GQ115">
        <v>308</v>
      </c>
      <c r="GR115">
        <v>940</v>
      </c>
      <c r="GS115">
        <v>2</v>
      </c>
      <c r="GT115">
        <v>152</v>
      </c>
      <c r="GU115">
        <v>184</v>
      </c>
      <c r="GV115" s="1">
        <v>1278</v>
      </c>
      <c r="GW115" s="1">
        <v>1278</v>
      </c>
      <c r="GX115">
        <v>0</v>
      </c>
      <c r="GY115">
        <v>0</v>
      </c>
      <c r="GZ115" s="1">
        <v>1278</v>
      </c>
      <c r="HA115">
        <v>0</v>
      </c>
      <c r="HB115">
        <v>0</v>
      </c>
      <c r="HC115">
        <v>27</v>
      </c>
      <c r="HD115">
        <v>400</v>
      </c>
      <c r="HE115">
        <v>0</v>
      </c>
      <c r="HF115">
        <v>0</v>
      </c>
      <c r="HG115">
        <v>2</v>
      </c>
      <c r="HH115">
        <v>50</v>
      </c>
      <c r="HI115" t="s">
        <v>273</v>
      </c>
      <c r="HJ115">
        <v>25</v>
      </c>
      <c r="HK115" t="s">
        <v>273</v>
      </c>
      <c r="HL115">
        <v>4</v>
      </c>
      <c r="HM115" t="s">
        <v>280</v>
      </c>
      <c r="HO115" t="s">
        <v>495</v>
      </c>
      <c r="HP115" t="s">
        <v>273</v>
      </c>
      <c r="HQ115">
        <v>8</v>
      </c>
      <c r="HR115" t="s">
        <v>443</v>
      </c>
      <c r="HS115" t="s">
        <v>1222</v>
      </c>
      <c r="HT115" t="s">
        <v>299</v>
      </c>
      <c r="HU115" t="s">
        <v>273</v>
      </c>
      <c r="HV115" t="s">
        <v>278</v>
      </c>
      <c r="HX115" t="s">
        <v>286</v>
      </c>
      <c r="HY115" t="s">
        <v>300</v>
      </c>
      <c r="HZ115">
        <v>670</v>
      </c>
      <c r="IA115">
        <v>615</v>
      </c>
      <c r="IB115" t="s">
        <v>273</v>
      </c>
      <c r="IC115" t="s">
        <v>273</v>
      </c>
      <c r="ID115" t="s">
        <v>280</v>
      </c>
      <c r="IE115" t="s">
        <v>280</v>
      </c>
      <c r="IF115" t="s">
        <v>280</v>
      </c>
      <c r="IG115" t="s">
        <v>280</v>
      </c>
      <c r="IH115" t="s">
        <v>273</v>
      </c>
      <c r="II115" t="s">
        <v>273</v>
      </c>
      <c r="IJ115" t="s">
        <v>280</v>
      </c>
      <c r="IK115" t="s">
        <v>280</v>
      </c>
      <c r="IL115" t="s">
        <v>280</v>
      </c>
      <c r="IM115" t="s">
        <v>273</v>
      </c>
      <c r="IN115" t="s">
        <v>280</v>
      </c>
      <c r="IO115" t="s">
        <v>280</v>
      </c>
      <c r="IP115" t="s">
        <v>280</v>
      </c>
      <c r="IQ115" t="s">
        <v>280</v>
      </c>
      <c r="IR115" t="s">
        <v>280</v>
      </c>
      <c r="IS115" t="s">
        <v>280</v>
      </c>
      <c r="IT115" t="s">
        <v>1386</v>
      </c>
      <c r="IU115" t="s">
        <v>280</v>
      </c>
      <c r="IW115">
        <v>2</v>
      </c>
      <c r="IX115">
        <v>80</v>
      </c>
      <c r="IY115">
        <v>2</v>
      </c>
      <c r="IZ115">
        <v>0</v>
      </c>
      <c r="JA115">
        <v>0</v>
      </c>
      <c r="JB115">
        <v>0</v>
      </c>
      <c r="JC115">
        <v>1</v>
      </c>
      <c r="JD115">
        <v>2</v>
      </c>
      <c r="JE115">
        <v>0.05</v>
      </c>
      <c r="JF115">
        <v>2.0499999999999998</v>
      </c>
      <c r="JG115" t="s">
        <v>304</v>
      </c>
      <c r="JH115" s="14">
        <v>25</v>
      </c>
      <c r="JI115">
        <v>3</v>
      </c>
      <c r="JJ115">
        <v>10</v>
      </c>
      <c r="JK115" t="s">
        <v>1387</v>
      </c>
      <c r="JL115" t="s">
        <v>304</v>
      </c>
      <c r="JM115" s="2">
        <v>46093</v>
      </c>
    </row>
    <row r="116" spans="1:273" x14ac:dyDescent="0.25">
      <c r="A116" t="s">
        <v>2517</v>
      </c>
      <c r="B116" t="s">
        <v>2518</v>
      </c>
      <c r="C116" t="s">
        <v>2519</v>
      </c>
      <c r="D116" t="s">
        <v>2520</v>
      </c>
      <c r="E116">
        <v>69034</v>
      </c>
      <c r="F116" t="s">
        <v>479</v>
      </c>
      <c r="G116" t="s">
        <v>2521</v>
      </c>
      <c r="H116" t="s">
        <v>272</v>
      </c>
      <c r="I116">
        <v>513</v>
      </c>
      <c r="J116">
        <v>513</v>
      </c>
      <c r="K116">
        <v>0</v>
      </c>
      <c r="L116">
        <v>0</v>
      </c>
      <c r="M116">
        <v>1990</v>
      </c>
      <c r="O116" t="s">
        <v>280</v>
      </c>
      <c r="Q116" t="s">
        <v>274</v>
      </c>
      <c r="R116" t="s">
        <v>275</v>
      </c>
      <c r="S116" t="s">
        <v>276</v>
      </c>
      <c r="T116" t="s">
        <v>273</v>
      </c>
      <c r="U116" t="s">
        <v>277</v>
      </c>
      <c r="W116">
        <v>1</v>
      </c>
      <c r="X116" t="s">
        <v>273</v>
      </c>
      <c r="Y116" t="s">
        <v>280</v>
      </c>
      <c r="AG116" s="1">
        <v>2300</v>
      </c>
      <c r="AH116" s="1">
        <v>780</v>
      </c>
      <c r="AI116">
        <v>52</v>
      </c>
      <c r="AJ116">
        <v>780</v>
      </c>
      <c r="AK116" s="2">
        <v>45566</v>
      </c>
      <c r="AL116" s="2">
        <v>45930</v>
      </c>
      <c r="AM116" s="10">
        <v>232</v>
      </c>
      <c r="AO116" s="10"/>
      <c r="AP116" t="s">
        <v>2522</v>
      </c>
      <c r="AQ116" s="10">
        <v>9542</v>
      </c>
      <c r="AS116" s="10"/>
      <c r="AT116" s="10">
        <v>9774</v>
      </c>
      <c r="AU116" s="10">
        <v>200</v>
      </c>
      <c r="AV116" s="10">
        <v>0</v>
      </c>
      <c r="AW116" s="10">
        <v>0</v>
      </c>
      <c r="AX116" s="10">
        <v>0</v>
      </c>
      <c r="AY116" s="10">
        <v>0</v>
      </c>
      <c r="AZ116" s="10">
        <v>200</v>
      </c>
      <c r="BB116" s="10">
        <v>0</v>
      </c>
      <c r="BC116" s="10">
        <v>0</v>
      </c>
      <c r="BD116" s="10">
        <v>0</v>
      </c>
      <c r="BE116" s="10">
        <v>0</v>
      </c>
      <c r="BF116" t="s">
        <v>2523</v>
      </c>
      <c r="BG116" s="10">
        <v>3581</v>
      </c>
      <c r="BH116" s="10">
        <v>3581</v>
      </c>
      <c r="BI116" s="10">
        <v>13555</v>
      </c>
      <c r="BJ116" s="10">
        <v>0</v>
      </c>
      <c r="BK116" s="10">
        <v>0</v>
      </c>
      <c r="BL116" s="10">
        <v>0</v>
      </c>
      <c r="BM116" s="10">
        <v>0</v>
      </c>
      <c r="BN116" s="10">
        <v>0</v>
      </c>
      <c r="BO116" t="s">
        <v>273</v>
      </c>
      <c r="BP116" t="s">
        <v>2524</v>
      </c>
      <c r="BQ116" s="10">
        <v>20</v>
      </c>
      <c r="BR116" s="10">
        <v>0</v>
      </c>
      <c r="BS116">
        <v>0</v>
      </c>
      <c r="BT116" s="10">
        <v>12094</v>
      </c>
      <c r="BU116" s="10">
        <v>935</v>
      </c>
      <c r="BV116" s="10">
        <v>13029</v>
      </c>
      <c r="BW116" t="s">
        <v>280</v>
      </c>
      <c r="BX116" t="s">
        <v>280</v>
      </c>
      <c r="BY116" t="s">
        <v>280</v>
      </c>
      <c r="BZ116" t="s">
        <v>280</v>
      </c>
      <c r="CA116" t="s">
        <v>280</v>
      </c>
      <c r="CB116" t="s">
        <v>280</v>
      </c>
      <c r="CC116" t="s">
        <v>280</v>
      </c>
      <c r="CD116" t="s">
        <v>273</v>
      </c>
      <c r="CE116" t="s">
        <v>280</v>
      </c>
      <c r="CF116" t="s">
        <v>273</v>
      </c>
      <c r="CH116" s="10">
        <v>1519</v>
      </c>
      <c r="CI116" s="10">
        <v>500</v>
      </c>
      <c r="CJ116" s="10">
        <v>0</v>
      </c>
      <c r="CK116" s="10">
        <v>2019</v>
      </c>
      <c r="CL116" s="10">
        <v>111</v>
      </c>
      <c r="CM116" s="10">
        <v>0</v>
      </c>
      <c r="CN116" s="10">
        <v>0</v>
      </c>
      <c r="CO116" s="10">
        <v>2000</v>
      </c>
      <c r="CP116" s="10">
        <v>6093</v>
      </c>
      <c r="CQ116" s="10">
        <v>8204</v>
      </c>
      <c r="CR116" s="10">
        <v>23252</v>
      </c>
      <c r="CS116" s="10">
        <v>0</v>
      </c>
      <c r="CT116" s="1">
        <v>5337</v>
      </c>
      <c r="CU116">
        <v>105</v>
      </c>
      <c r="CV116">
        <v>273</v>
      </c>
      <c r="CW116" s="1">
        <v>5169</v>
      </c>
      <c r="CX116">
        <v>13</v>
      </c>
      <c r="CY116">
        <v>0</v>
      </c>
      <c r="CZ116">
        <v>0</v>
      </c>
      <c r="DA116">
        <v>13</v>
      </c>
      <c r="DB116">
        <v>91</v>
      </c>
      <c r="DC116">
        <v>0</v>
      </c>
      <c r="DD116">
        <v>0</v>
      </c>
      <c r="DE116">
        <v>91</v>
      </c>
      <c r="DF116">
        <v>5</v>
      </c>
      <c r="DG116">
        <v>0</v>
      </c>
      <c r="DH116">
        <v>1</v>
      </c>
      <c r="DI116">
        <v>4</v>
      </c>
      <c r="DJ116" t="s">
        <v>2525</v>
      </c>
      <c r="DK116">
        <v>185</v>
      </c>
      <c r="DL116">
        <v>0</v>
      </c>
      <c r="DM116">
        <v>30</v>
      </c>
      <c r="DN116">
        <v>155</v>
      </c>
      <c r="DO116" s="1">
        <v>5626</v>
      </c>
      <c r="DP116">
        <v>105</v>
      </c>
      <c r="DQ116">
        <v>303</v>
      </c>
      <c r="DR116" s="1">
        <v>5428</v>
      </c>
      <c r="DS116" t="s">
        <v>2526</v>
      </c>
      <c r="DT116">
        <v>15</v>
      </c>
      <c r="DU116" t="s">
        <v>280</v>
      </c>
      <c r="DV116" t="s">
        <v>273</v>
      </c>
      <c r="DW116" t="s">
        <v>280</v>
      </c>
      <c r="DX116" t="s">
        <v>280</v>
      </c>
      <c r="DY116" t="s">
        <v>280</v>
      </c>
      <c r="DZ116" t="s">
        <v>273</v>
      </c>
      <c r="EA116" t="s">
        <v>280</v>
      </c>
      <c r="EB116" t="s">
        <v>273</v>
      </c>
      <c r="EC116" t="s">
        <v>280</v>
      </c>
      <c r="ED116" t="s">
        <v>280</v>
      </c>
      <c r="EE116" t="s">
        <v>280</v>
      </c>
      <c r="EF116" t="s">
        <v>280</v>
      </c>
      <c r="EG116">
        <v>302</v>
      </c>
      <c r="EH116">
        <v>780</v>
      </c>
      <c r="EI116" t="s">
        <v>285</v>
      </c>
      <c r="EJ116">
        <v>10</v>
      </c>
      <c r="EK116" t="s">
        <v>281</v>
      </c>
      <c r="EL116">
        <v>30</v>
      </c>
      <c r="EM116" t="s">
        <v>285</v>
      </c>
      <c r="EN116">
        <v>250</v>
      </c>
      <c r="EO116">
        <v>365</v>
      </c>
      <c r="EP116">
        <v>15</v>
      </c>
      <c r="EQ116">
        <v>630</v>
      </c>
      <c r="ER116">
        <v>133</v>
      </c>
      <c r="ES116">
        <v>8</v>
      </c>
      <c r="ET116">
        <v>141</v>
      </c>
      <c r="EU116">
        <v>81</v>
      </c>
      <c r="EV116">
        <v>7</v>
      </c>
      <c r="EW116">
        <v>88</v>
      </c>
      <c r="EX116">
        <v>368</v>
      </c>
      <c r="EY116">
        <v>27</v>
      </c>
      <c r="EZ116">
        <v>395</v>
      </c>
      <c r="FA116">
        <v>0</v>
      </c>
      <c r="FB116">
        <v>0</v>
      </c>
      <c r="FC116">
        <v>0</v>
      </c>
      <c r="FD116">
        <v>624</v>
      </c>
      <c r="FE116">
        <v>832</v>
      </c>
      <c r="FF116">
        <v>407</v>
      </c>
      <c r="FG116" s="1">
        <v>1254</v>
      </c>
      <c r="FH116">
        <v>0</v>
      </c>
      <c r="FI116">
        <v>65</v>
      </c>
      <c r="FJ116" t="s">
        <v>280</v>
      </c>
      <c r="FK116" t="s">
        <v>362</v>
      </c>
      <c r="FV116" t="s">
        <v>280</v>
      </c>
      <c r="FW116" t="s">
        <v>280</v>
      </c>
      <c r="FX116" t="s">
        <v>273</v>
      </c>
      <c r="FY116" t="s">
        <v>280</v>
      </c>
      <c r="FZ116" t="s">
        <v>280</v>
      </c>
      <c r="GA116" t="s">
        <v>280</v>
      </c>
      <c r="GB116">
        <v>0</v>
      </c>
      <c r="GC116" s="12"/>
      <c r="GE116">
        <v>3</v>
      </c>
      <c r="GF116">
        <v>4</v>
      </c>
      <c r="GG116">
        <v>7</v>
      </c>
      <c r="GH116">
        <v>4</v>
      </c>
      <c r="GI116">
        <v>2</v>
      </c>
      <c r="GJ116">
        <v>1</v>
      </c>
      <c r="GK116">
        <v>14</v>
      </c>
      <c r="GL116">
        <v>14</v>
      </c>
      <c r="GM116">
        <v>0</v>
      </c>
      <c r="GN116">
        <v>0</v>
      </c>
      <c r="GO116">
        <v>14</v>
      </c>
      <c r="GP116">
        <v>23</v>
      </c>
      <c r="GQ116">
        <v>50</v>
      </c>
      <c r="GR116">
        <v>73</v>
      </c>
      <c r="GS116">
        <v>5</v>
      </c>
      <c r="GT116">
        <v>5</v>
      </c>
      <c r="GU116">
        <v>7</v>
      </c>
      <c r="GV116">
        <v>90</v>
      </c>
      <c r="GW116">
        <v>90</v>
      </c>
      <c r="GX116">
        <v>0</v>
      </c>
      <c r="GY116">
        <v>0</v>
      </c>
      <c r="GZ116">
        <v>90</v>
      </c>
      <c r="HA116">
        <v>0</v>
      </c>
      <c r="HB116">
        <v>0</v>
      </c>
      <c r="HC116">
        <v>2</v>
      </c>
      <c r="HD116">
        <v>50</v>
      </c>
      <c r="HE116">
        <v>1</v>
      </c>
      <c r="HF116">
        <v>5</v>
      </c>
      <c r="HG116">
        <v>0</v>
      </c>
      <c r="HH116">
        <v>0</v>
      </c>
      <c r="HI116" t="s">
        <v>273</v>
      </c>
      <c r="HJ116">
        <v>16</v>
      </c>
      <c r="HK116" t="s">
        <v>273</v>
      </c>
      <c r="HL116">
        <v>1</v>
      </c>
      <c r="HM116" t="s">
        <v>280</v>
      </c>
      <c r="HO116" t="s">
        <v>652</v>
      </c>
      <c r="HP116" t="s">
        <v>273</v>
      </c>
      <c r="HQ116">
        <v>3</v>
      </c>
      <c r="HR116" t="s">
        <v>312</v>
      </c>
      <c r="HS116" t="s">
        <v>471</v>
      </c>
      <c r="HT116" t="s">
        <v>299</v>
      </c>
      <c r="HU116" t="s">
        <v>273</v>
      </c>
      <c r="HV116" t="s">
        <v>278</v>
      </c>
      <c r="HX116" t="s">
        <v>393</v>
      </c>
      <c r="HZ116">
        <v>129</v>
      </c>
      <c r="IA116">
        <v>101</v>
      </c>
      <c r="IB116" t="s">
        <v>280</v>
      </c>
      <c r="IC116" t="s">
        <v>280</v>
      </c>
      <c r="ID116" t="s">
        <v>280</v>
      </c>
      <c r="IE116" t="s">
        <v>280</v>
      </c>
      <c r="IF116" t="s">
        <v>273</v>
      </c>
      <c r="IG116" t="s">
        <v>280</v>
      </c>
      <c r="IH116" t="s">
        <v>280</v>
      </c>
      <c r="II116" t="s">
        <v>280</v>
      </c>
      <c r="IJ116" t="s">
        <v>280</v>
      </c>
      <c r="IK116" t="s">
        <v>280</v>
      </c>
      <c r="IL116" t="s">
        <v>280</v>
      </c>
      <c r="IM116" t="s">
        <v>280</v>
      </c>
      <c r="IN116" t="s">
        <v>280</v>
      </c>
      <c r="IO116" t="s">
        <v>280</v>
      </c>
      <c r="IP116" t="s">
        <v>280</v>
      </c>
      <c r="IQ116" t="s">
        <v>280</v>
      </c>
      <c r="IR116" t="s">
        <v>280</v>
      </c>
      <c r="IS116" t="s">
        <v>280</v>
      </c>
      <c r="IU116" t="s">
        <v>280</v>
      </c>
      <c r="IW116">
        <v>1</v>
      </c>
      <c r="IX116">
        <v>15</v>
      </c>
      <c r="IY116">
        <v>0.38</v>
      </c>
      <c r="IZ116">
        <v>0</v>
      </c>
      <c r="JA116">
        <v>0</v>
      </c>
      <c r="JB116">
        <v>0</v>
      </c>
      <c r="JC116">
        <v>0</v>
      </c>
      <c r="JD116">
        <v>0</v>
      </c>
      <c r="JE116">
        <v>0</v>
      </c>
      <c r="JF116">
        <v>0.38</v>
      </c>
      <c r="JG116" t="s">
        <v>304</v>
      </c>
      <c r="JH116" s="14">
        <v>15.36</v>
      </c>
      <c r="JI116">
        <v>0</v>
      </c>
      <c r="JJ116">
        <v>0</v>
      </c>
      <c r="JK116" t="s">
        <v>2527</v>
      </c>
      <c r="JL116" t="s">
        <v>304</v>
      </c>
      <c r="JM116" s="2">
        <v>46105</v>
      </c>
    </row>
    <row r="117" spans="1:273" x14ac:dyDescent="0.25">
      <c r="A117" s="7" t="s">
        <v>2795</v>
      </c>
      <c r="B117" s="7" t="s">
        <v>2796</v>
      </c>
      <c r="C117" s="7" t="s">
        <v>2797</v>
      </c>
      <c r="D117" s="7" t="s">
        <v>2798</v>
      </c>
      <c r="E117" s="7">
        <v>68743</v>
      </c>
      <c r="F117" s="7" t="s">
        <v>914</v>
      </c>
      <c r="G117" s="7" t="s">
        <v>2799</v>
      </c>
      <c r="H117" s="7" t="s">
        <v>310</v>
      </c>
      <c r="I117" s="7">
        <v>215</v>
      </c>
      <c r="J117" s="7">
        <v>215</v>
      </c>
      <c r="K117" s="7">
        <v>0</v>
      </c>
      <c r="L117" s="7">
        <v>0</v>
      </c>
      <c r="M117" s="7">
        <v>2006</v>
      </c>
      <c r="N117" s="7"/>
      <c r="O117" s="7"/>
      <c r="P117" s="7"/>
      <c r="Q117" s="7" t="s">
        <v>274</v>
      </c>
      <c r="R117" s="7" t="s">
        <v>275</v>
      </c>
      <c r="S117" s="7" t="s">
        <v>276</v>
      </c>
      <c r="T117" s="7" t="s">
        <v>280</v>
      </c>
      <c r="U117" s="7" t="s">
        <v>277</v>
      </c>
      <c r="V117" s="7" t="s">
        <v>280</v>
      </c>
      <c r="W117" s="7">
        <v>1</v>
      </c>
      <c r="X117" s="7"/>
      <c r="Y117" s="7"/>
      <c r="Z117" s="7"/>
      <c r="AA117" s="7"/>
      <c r="AB117" s="7"/>
      <c r="AC117" s="7"/>
      <c r="AD117" s="7"/>
      <c r="AE117" s="7"/>
      <c r="AF117" s="7"/>
      <c r="AG117" s="7">
        <v>1000</v>
      </c>
      <c r="AH117" s="9"/>
      <c r="AI117" s="7"/>
      <c r="AJ117" s="7"/>
      <c r="AK117" s="8">
        <v>45474</v>
      </c>
      <c r="AL117" s="8">
        <v>45838</v>
      </c>
      <c r="AM117" s="11"/>
      <c r="AN117" s="7"/>
      <c r="AO117" s="11"/>
      <c r="AP117" s="7"/>
      <c r="AQ117" s="11"/>
      <c r="AR117" s="7"/>
      <c r="AS117" s="11"/>
      <c r="AT117" s="11"/>
      <c r="AU117" s="11"/>
      <c r="AV117" s="11"/>
      <c r="AW117" s="11"/>
      <c r="AX117" s="11"/>
      <c r="AY117" s="11"/>
      <c r="AZ117" s="11"/>
      <c r="BA117" s="7"/>
      <c r="BB117" s="11"/>
      <c r="BC117" s="11"/>
      <c r="BD117" s="11"/>
      <c r="BE117" s="11"/>
      <c r="BF117" s="7"/>
      <c r="BG117" s="11"/>
      <c r="BH117" s="11"/>
      <c r="BI117" s="11"/>
      <c r="BJ117" s="11"/>
      <c r="BK117" s="11"/>
      <c r="BL117" s="11"/>
      <c r="BM117" s="11"/>
      <c r="BN117" s="11"/>
      <c r="BO117" s="7"/>
      <c r="BP117" s="7"/>
      <c r="BQ117" s="11"/>
      <c r="BR117" s="11"/>
      <c r="BS117" s="7"/>
      <c r="BT117" s="11"/>
      <c r="BU117" s="11"/>
      <c r="BV117" s="11"/>
      <c r="BW117" s="7"/>
      <c r="BX117" s="7"/>
      <c r="BY117" s="7"/>
      <c r="BZ117" s="7"/>
      <c r="CA117" s="7"/>
      <c r="CB117" s="7"/>
      <c r="CC117" s="7"/>
      <c r="CD117" s="7"/>
      <c r="CE117" s="7"/>
      <c r="CF117" s="7"/>
      <c r="CG117" s="7"/>
      <c r="CH117" s="11"/>
      <c r="CI117" s="11"/>
      <c r="CJ117" s="11"/>
      <c r="CK117" s="11"/>
      <c r="CL117" s="11"/>
      <c r="CM117" s="11"/>
      <c r="CN117" s="11"/>
      <c r="CO117" s="11"/>
      <c r="CP117" s="11"/>
      <c r="CQ117" s="11"/>
      <c r="CR117" s="11"/>
      <c r="CS117" s="11"/>
      <c r="CT117" s="7">
        <v>0</v>
      </c>
      <c r="CU117" s="7"/>
      <c r="CV117" s="7"/>
      <c r="CW117" s="7"/>
      <c r="CX117" s="7">
        <v>0</v>
      </c>
      <c r="CY117" s="7"/>
      <c r="CZ117" s="7"/>
      <c r="DA117" s="7"/>
      <c r="DB117" s="7">
        <v>0</v>
      </c>
      <c r="DC117" s="7"/>
      <c r="DD117" s="7"/>
      <c r="DE117" s="7"/>
      <c r="DF117" s="7">
        <v>0</v>
      </c>
      <c r="DG117" s="7"/>
      <c r="DH117" s="7"/>
      <c r="DI117" s="7"/>
      <c r="DJ117" s="7"/>
      <c r="DK117" s="7">
        <v>0</v>
      </c>
      <c r="DL117" s="7"/>
      <c r="DM117" s="7"/>
      <c r="DN117" s="7"/>
      <c r="DO117" s="7">
        <v>0</v>
      </c>
      <c r="DP117" s="7"/>
      <c r="DQ117" s="7"/>
      <c r="DR117" s="7"/>
      <c r="DS117" s="7"/>
      <c r="DT117" s="7"/>
      <c r="DU117" s="7"/>
      <c r="DV117" s="7"/>
      <c r="DW117" s="7" t="s">
        <v>280</v>
      </c>
      <c r="DX117" s="7"/>
      <c r="DY117" s="7"/>
      <c r="DZ117" s="7"/>
      <c r="EA117" s="7"/>
      <c r="EB117" s="7"/>
      <c r="EC117" s="7" t="s">
        <v>280</v>
      </c>
      <c r="ED117" s="7"/>
      <c r="EE117" s="7"/>
      <c r="EF117" s="7" t="s">
        <v>280</v>
      </c>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t="s">
        <v>273</v>
      </c>
      <c r="FY117" s="7"/>
      <c r="FZ117" s="7"/>
      <c r="GA117" s="7" t="s">
        <v>280</v>
      </c>
      <c r="GB117" s="7"/>
      <c r="GC117" s="13"/>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c r="IW117" s="7"/>
      <c r="IX117" s="7"/>
      <c r="IY117" s="7"/>
      <c r="IZ117" s="7"/>
      <c r="JA117" s="7"/>
      <c r="JB117" s="7"/>
      <c r="JC117" s="7"/>
      <c r="JD117" s="7"/>
      <c r="JE117" s="7"/>
      <c r="JF117" s="7"/>
      <c r="JG117" s="7"/>
      <c r="JH117" s="15"/>
      <c r="JI117" s="7"/>
      <c r="JJ117" s="7"/>
      <c r="JK117" s="7"/>
      <c r="JL117" s="7"/>
      <c r="JM117" s="7"/>
    </row>
    <row r="118" spans="1:273" x14ac:dyDescent="0.25">
      <c r="A118" t="s">
        <v>1388</v>
      </c>
      <c r="B118" t="s">
        <v>1389</v>
      </c>
      <c r="C118" t="s">
        <v>1389</v>
      </c>
      <c r="D118" t="s">
        <v>450</v>
      </c>
      <c r="E118">
        <v>68847</v>
      </c>
      <c r="F118" t="s">
        <v>973</v>
      </c>
      <c r="G118" t="s">
        <v>1390</v>
      </c>
      <c r="H118" t="s">
        <v>272</v>
      </c>
      <c r="I118" s="1">
        <v>34741</v>
      </c>
      <c r="J118">
        <v>45830</v>
      </c>
      <c r="K118">
        <v>0</v>
      </c>
      <c r="L118">
        <v>1</v>
      </c>
      <c r="M118">
        <v>1975</v>
      </c>
      <c r="N118">
        <v>2011</v>
      </c>
      <c r="O118" t="s">
        <v>280</v>
      </c>
      <c r="Q118" t="s">
        <v>274</v>
      </c>
      <c r="R118" t="s">
        <v>1214</v>
      </c>
      <c r="S118" t="s">
        <v>276</v>
      </c>
      <c r="T118" t="s">
        <v>273</v>
      </c>
      <c r="U118" t="s">
        <v>277</v>
      </c>
      <c r="W118">
        <v>1</v>
      </c>
      <c r="X118" t="s">
        <v>273</v>
      </c>
      <c r="Y118" t="s">
        <v>273</v>
      </c>
      <c r="Z118">
        <v>931</v>
      </c>
      <c r="AA118" t="s">
        <v>280</v>
      </c>
      <c r="AC118" t="s">
        <v>273</v>
      </c>
      <c r="AG118" s="1">
        <v>49052</v>
      </c>
      <c r="AH118" s="1">
        <v>3368</v>
      </c>
      <c r="AI118">
        <v>49</v>
      </c>
      <c r="AJ118" s="1">
        <v>4683</v>
      </c>
      <c r="AK118" s="2">
        <v>45566</v>
      </c>
      <c r="AL118" s="2">
        <v>45930</v>
      </c>
      <c r="AM118" s="10">
        <v>2051093</v>
      </c>
      <c r="AO118" s="10"/>
      <c r="AP118" t="s">
        <v>1391</v>
      </c>
      <c r="AQ118" s="10">
        <v>296439</v>
      </c>
      <c r="AS118" s="10"/>
      <c r="AT118" s="10">
        <v>2347532</v>
      </c>
      <c r="AU118" s="10">
        <v>7743</v>
      </c>
      <c r="AV118" s="10">
        <v>0</v>
      </c>
      <c r="AW118" s="10">
        <v>0</v>
      </c>
      <c r="AX118" s="10">
        <v>0</v>
      </c>
      <c r="AY118" s="10">
        <v>0</v>
      </c>
      <c r="AZ118" s="10">
        <v>7743</v>
      </c>
      <c r="BB118" s="10">
        <v>0</v>
      </c>
      <c r="BC118" s="10">
        <v>0</v>
      </c>
      <c r="BD118" s="10">
        <v>4737</v>
      </c>
      <c r="BE118" s="10">
        <v>0</v>
      </c>
      <c r="BF118" t="s">
        <v>278</v>
      </c>
      <c r="BG118" s="10">
        <v>0</v>
      </c>
      <c r="BH118" s="10">
        <v>4737</v>
      </c>
      <c r="BI118" s="10">
        <v>2360012</v>
      </c>
      <c r="BJ118" s="10">
        <v>370500</v>
      </c>
      <c r="BK118" s="10">
        <v>0</v>
      </c>
      <c r="BL118" s="10">
        <v>0</v>
      </c>
      <c r="BM118" s="10">
        <v>0</v>
      </c>
      <c r="BN118" s="10">
        <v>370500</v>
      </c>
      <c r="BO118" t="s">
        <v>280</v>
      </c>
      <c r="BQ118" s="10"/>
      <c r="BR118" s="10"/>
      <c r="BT118" s="10">
        <v>1105541</v>
      </c>
      <c r="BU118" s="10">
        <v>250117</v>
      </c>
      <c r="BV118" s="10">
        <v>1355658</v>
      </c>
      <c r="BW118" t="s">
        <v>273</v>
      </c>
      <c r="BX118" t="s">
        <v>273</v>
      </c>
      <c r="BY118" t="s">
        <v>273</v>
      </c>
      <c r="BZ118" t="s">
        <v>273</v>
      </c>
      <c r="CA118" t="s">
        <v>273</v>
      </c>
      <c r="CB118" t="s">
        <v>273</v>
      </c>
      <c r="CC118" t="s">
        <v>273</v>
      </c>
      <c r="CD118" t="s">
        <v>273</v>
      </c>
      <c r="CE118" t="s">
        <v>273</v>
      </c>
      <c r="CF118" t="s">
        <v>273</v>
      </c>
      <c r="CH118" s="10">
        <v>206007</v>
      </c>
      <c r="CI118" s="10">
        <v>171534</v>
      </c>
      <c r="CJ118" s="10">
        <v>24308</v>
      </c>
      <c r="CK118" s="10">
        <v>401849</v>
      </c>
      <c r="CL118" s="10">
        <v>54349</v>
      </c>
      <c r="CM118" s="10">
        <v>591</v>
      </c>
      <c r="CN118" s="10">
        <v>1345</v>
      </c>
      <c r="CO118" s="10">
        <v>2068</v>
      </c>
      <c r="CP118" s="10">
        <v>415855</v>
      </c>
      <c r="CQ118" s="10">
        <v>474208</v>
      </c>
      <c r="CR118" s="10">
        <v>2231715</v>
      </c>
      <c r="CS118" s="10">
        <v>218854</v>
      </c>
      <c r="CT118" s="1">
        <v>136137</v>
      </c>
      <c r="CU118" s="1">
        <v>12102</v>
      </c>
      <c r="CV118" s="1">
        <v>13123</v>
      </c>
      <c r="CW118" s="1">
        <v>135116</v>
      </c>
      <c r="CX118" s="1">
        <v>5747</v>
      </c>
      <c r="CY118">
        <v>287</v>
      </c>
      <c r="CZ118" s="1">
        <v>1156</v>
      </c>
      <c r="DA118" s="1">
        <v>4878</v>
      </c>
      <c r="DB118" s="1">
        <v>16317</v>
      </c>
      <c r="DC118">
        <v>811</v>
      </c>
      <c r="DD118">
        <v>909</v>
      </c>
      <c r="DE118" s="1">
        <v>16219</v>
      </c>
      <c r="DF118">
        <v>191</v>
      </c>
      <c r="DG118">
        <v>0</v>
      </c>
      <c r="DH118">
        <v>10</v>
      </c>
      <c r="DI118">
        <v>181</v>
      </c>
      <c r="DJ118" t="s">
        <v>297</v>
      </c>
      <c r="DK118">
        <v>0</v>
      </c>
      <c r="DL118">
        <v>0</v>
      </c>
      <c r="DM118">
        <v>0</v>
      </c>
      <c r="DN118">
        <v>0</v>
      </c>
      <c r="DO118" s="1">
        <v>158201</v>
      </c>
      <c r="DP118" s="1">
        <v>13200</v>
      </c>
      <c r="DQ118" s="1">
        <v>15188</v>
      </c>
      <c r="DR118" s="1">
        <v>156213</v>
      </c>
      <c r="DS118" t="s">
        <v>1392</v>
      </c>
      <c r="DT118">
        <v>410</v>
      </c>
      <c r="DU118" t="s">
        <v>273</v>
      </c>
      <c r="DV118" t="s">
        <v>273</v>
      </c>
      <c r="DW118" t="s">
        <v>280</v>
      </c>
      <c r="DX118" t="s">
        <v>273</v>
      </c>
      <c r="DY118" t="s">
        <v>273</v>
      </c>
      <c r="DZ118" t="s">
        <v>273</v>
      </c>
      <c r="EA118" t="s">
        <v>273</v>
      </c>
      <c r="EB118" t="s">
        <v>273</v>
      </c>
      <c r="EC118" t="s">
        <v>280</v>
      </c>
      <c r="ED118" t="s">
        <v>273</v>
      </c>
      <c r="EE118" t="s">
        <v>280</v>
      </c>
      <c r="EF118" t="s">
        <v>280</v>
      </c>
      <c r="EG118" s="1">
        <v>64722</v>
      </c>
      <c r="EH118" s="1">
        <v>177543</v>
      </c>
      <c r="EI118" t="s">
        <v>281</v>
      </c>
      <c r="EJ118">
        <v>539</v>
      </c>
      <c r="EK118" t="s">
        <v>281</v>
      </c>
      <c r="EL118" s="1">
        <v>16439</v>
      </c>
      <c r="EM118" t="s">
        <v>281</v>
      </c>
      <c r="EN118" s="1">
        <v>138691</v>
      </c>
      <c r="EO118" s="1">
        <v>226105</v>
      </c>
      <c r="EP118">
        <v>0</v>
      </c>
      <c r="EQ118" s="1">
        <v>364796</v>
      </c>
      <c r="ER118" s="1">
        <v>44789</v>
      </c>
      <c r="ES118" s="1">
        <v>11749</v>
      </c>
      <c r="ET118" s="1">
        <v>56538</v>
      </c>
      <c r="EU118" s="1">
        <v>16966</v>
      </c>
      <c r="EV118">
        <v>395</v>
      </c>
      <c r="EW118" s="1">
        <v>17361</v>
      </c>
      <c r="EX118" s="1">
        <v>76745</v>
      </c>
      <c r="EY118" s="1">
        <v>20212</v>
      </c>
      <c r="EZ118" s="1">
        <v>96957</v>
      </c>
      <c r="FA118" s="1">
        <v>7841</v>
      </c>
      <c r="FB118">
        <v>452</v>
      </c>
      <c r="FC118" s="1">
        <v>8293</v>
      </c>
      <c r="FD118" s="1">
        <v>179149</v>
      </c>
      <c r="FE118" s="1">
        <v>285032</v>
      </c>
      <c r="FF118" s="1">
        <v>258913</v>
      </c>
      <c r="FG118" s="1">
        <v>543945</v>
      </c>
      <c r="FH118" s="1">
        <v>1466</v>
      </c>
      <c r="FI118">
        <v>128</v>
      </c>
      <c r="FJ118" t="s">
        <v>273</v>
      </c>
      <c r="FK118" t="s">
        <v>362</v>
      </c>
      <c r="FV118" t="s">
        <v>273</v>
      </c>
      <c r="FW118" t="s">
        <v>273</v>
      </c>
      <c r="FX118" t="s">
        <v>273</v>
      </c>
      <c r="FY118" t="s">
        <v>273</v>
      </c>
      <c r="FZ118" t="s">
        <v>273</v>
      </c>
      <c r="GA118" t="s">
        <v>280</v>
      </c>
      <c r="GB118">
        <v>99</v>
      </c>
      <c r="GC118" s="12" t="s">
        <v>273</v>
      </c>
      <c r="GD118" s="1">
        <v>50371</v>
      </c>
      <c r="GE118">
        <v>213</v>
      </c>
      <c r="GF118">
        <v>102</v>
      </c>
      <c r="GG118">
        <v>315</v>
      </c>
      <c r="GH118">
        <v>26</v>
      </c>
      <c r="GI118">
        <v>289</v>
      </c>
      <c r="GJ118">
        <v>39</v>
      </c>
      <c r="GK118">
        <v>669</v>
      </c>
      <c r="GL118">
        <v>539</v>
      </c>
      <c r="GM118">
        <v>116</v>
      </c>
      <c r="GN118">
        <v>14</v>
      </c>
      <c r="GO118">
        <v>669</v>
      </c>
      <c r="GP118" s="1">
        <v>5747</v>
      </c>
      <c r="GQ118" s="1">
        <v>2781</v>
      </c>
      <c r="GR118" s="1">
        <v>8528</v>
      </c>
      <c r="GS118">
        <v>295</v>
      </c>
      <c r="GT118" s="1">
        <v>4709</v>
      </c>
      <c r="GU118" s="1">
        <v>4976</v>
      </c>
      <c r="GV118" s="1">
        <v>18508</v>
      </c>
      <c r="GW118" s="1">
        <v>14041</v>
      </c>
      <c r="GX118" s="1">
        <v>4218</v>
      </c>
      <c r="GY118">
        <v>249</v>
      </c>
      <c r="GZ118" s="1">
        <v>18508</v>
      </c>
      <c r="HA118">
        <v>19</v>
      </c>
      <c r="HB118">
        <v>873</v>
      </c>
      <c r="HC118">
        <v>114</v>
      </c>
      <c r="HD118" s="1">
        <v>6947</v>
      </c>
      <c r="HE118">
        <v>44</v>
      </c>
      <c r="HF118" s="1">
        <v>1096</v>
      </c>
      <c r="HG118">
        <v>72</v>
      </c>
      <c r="HH118" s="1">
        <v>9305</v>
      </c>
      <c r="HI118" t="s">
        <v>273</v>
      </c>
      <c r="HJ118">
        <v>218</v>
      </c>
      <c r="HK118" t="s">
        <v>273</v>
      </c>
      <c r="HL118">
        <v>67</v>
      </c>
      <c r="HM118" t="s">
        <v>273</v>
      </c>
      <c r="HN118">
        <v>131</v>
      </c>
      <c r="HO118" t="s">
        <v>1393</v>
      </c>
      <c r="HP118" t="s">
        <v>273</v>
      </c>
      <c r="HQ118">
        <v>41</v>
      </c>
      <c r="HR118" t="s">
        <v>1394</v>
      </c>
      <c r="HS118" t="s">
        <v>419</v>
      </c>
      <c r="HT118" t="s">
        <v>299</v>
      </c>
      <c r="HU118" t="s">
        <v>273</v>
      </c>
      <c r="HV118" s="1">
        <v>78300</v>
      </c>
      <c r="HW118" t="s">
        <v>281</v>
      </c>
      <c r="HX118" t="s">
        <v>286</v>
      </c>
      <c r="HY118" t="s">
        <v>1395</v>
      </c>
      <c r="HZ118">
        <v>231</v>
      </c>
      <c r="IA118">
        <v>231</v>
      </c>
      <c r="IB118" t="s">
        <v>273</v>
      </c>
      <c r="IC118" t="s">
        <v>273</v>
      </c>
      <c r="ID118" t="s">
        <v>280</v>
      </c>
      <c r="IE118" t="s">
        <v>273</v>
      </c>
      <c r="IF118" t="s">
        <v>273</v>
      </c>
      <c r="IG118" t="s">
        <v>280</v>
      </c>
      <c r="IH118" t="s">
        <v>273</v>
      </c>
      <c r="II118" t="s">
        <v>280</v>
      </c>
      <c r="IJ118" t="s">
        <v>280</v>
      </c>
      <c r="IK118" t="s">
        <v>280</v>
      </c>
      <c r="IL118" t="s">
        <v>273</v>
      </c>
      <c r="IM118" t="s">
        <v>280</v>
      </c>
      <c r="IN118" t="s">
        <v>280</v>
      </c>
      <c r="IO118" t="s">
        <v>280</v>
      </c>
      <c r="IP118" t="s">
        <v>280</v>
      </c>
      <c r="IQ118" t="s">
        <v>280</v>
      </c>
      <c r="IR118" t="s">
        <v>280</v>
      </c>
      <c r="IS118" t="s">
        <v>280</v>
      </c>
      <c r="IU118" t="s">
        <v>280</v>
      </c>
      <c r="IW118">
        <v>7</v>
      </c>
      <c r="IX118">
        <v>280</v>
      </c>
      <c r="IY118">
        <v>7</v>
      </c>
      <c r="IZ118">
        <v>6</v>
      </c>
      <c r="JA118">
        <v>240</v>
      </c>
      <c r="JB118">
        <v>6</v>
      </c>
      <c r="JC118">
        <v>23</v>
      </c>
      <c r="JD118">
        <v>495</v>
      </c>
      <c r="JE118">
        <v>12.38</v>
      </c>
      <c r="JF118">
        <v>19.38</v>
      </c>
      <c r="JG118" t="s">
        <v>304</v>
      </c>
      <c r="JH118" s="14">
        <v>62.87</v>
      </c>
      <c r="JI118">
        <v>18</v>
      </c>
      <c r="JJ118">
        <v>7.07</v>
      </c>
      <c r="JK118" t="s">
        <v>1396</v>
      </c>
      <c r="JL118" t="s">
        <v>304</v>
      </c>
      <c r="JM118" s="2">
        <v>46065</v>
      </c>
    </row>
    <row r="119" spans="1:273" x14ac:dyDescent="0.25">
      <c r="A119" t="s">
        <v>1397</v>
      </c>
      <c r="B119" t="s">
        <v>1398</v>
      </c>
      <c r="C119" t="s">
        <v>1398</v>
      </c>
      <c r="D119" t="s">
        <v>1399</v>
      </c>
      <c r="E119">
        <v>69145</v>
      </c>
      <c r="F119" t="s">
        <v>1399</v>
      </c>
      <c r="G119" t="s">
        <v>1400</v>
      </c>
      <c r="H119" t="s">
        <v>387</v>
      </c>
      <c r="I119">
        <v>2204</v>
      </c>
      <c r="J119">
        <v>2204</v>
      </c>
      <c r="K119">
        <v>0</v>
      </c>
      <c r="L119">
        <v>0</v>
      </c>
      <c r="M119">
        <v>1965</v>
      </c>
      <c r="O119" t="s">
        <v>280</v>
      </c>
      <c r="Q119" t="s">
        <v>274</v>
      </c>
      <c r="R119" t="s">
        <v>275</v>
      </c>
      <c r="S119" t="s">
        <v>276</v>
      </c>
      <c r="T119" t="s">
        <v>273</v>
      </c>
      <c r="U119" t="s">
        <v>277</v>
      </c>
      <c r="W119">
        <v>1</v>
      </c>
      <c r="X119" t="s">
        <v>273</v>
      </c>
      <c r="Y119" t="s">
        <v>273</v>
      </c>
      <c r="Z119">
        <v>241</v>
      </c>
      <c r="AA119" t="s">
        <v>273</v>
      </c>
      <c r="AD119" t="s">
        <v>273</v>
      </c>
      <c r="AG119" s="1">
        <v>7804</v>
      </c>
      <c r="AH119" s="1">
        <v>1950</v>
      </c>
      <c r="AI119">
        <v>52</v>
      </c>
      <c r="AJ119" s="1">
        <v>1950</v>
      </c>
      <c r="AK119" s="2">
        <v>45566</v>
      </c>
      <c r="AL119" s="2">
        <v>45930</v>
      </c>
      <c r="AM119" s="10">
        <v>198505</v>
      </c>
      <c r="AO119" s="10"/>
      <c r="AP119" t="s">
        <v>1401</v>
      </c>
      <c r="AQ119" s="10">
        <v>17000</v>
      </c>
      <c r="AS119" s="10"/>
      <c r="AT119" s="10">
        <v>215505</v>
      </c>
      <c r="AU119" s="10">
        <v>1466</v>
      </c>
      <c r="AV119" s="10">
        <v>0</v>
      </c>
      <c r="AW119" s="10">
        <v>900</v>
      </c>
      <c r="AX119" s="10">
        <v>1050</v>
      </c>
      <c r="AY119" s="10">
        <v>0</v>
      </c>
      <c r="AZ119" s="10">
        <v>3416</v>
      </c>
      <c r="BB119" s="10">
        <v>0</v>
      </c>
      <c r="BC119" s="10">
        <v>0</v>
      </c>
      <c r="BD119" s="10">
        <v>0</v>
      </c>
      <c r="BE119" s="10">
        <v>100</v>
      </c>
      <c r="BF119" t="s">
        <v>1402</v>
      </c>
      <c r="BG119" s="10">
        <v>9441</v>
      </c>
      <c r="BH119" s="10">
        <v>9541</v>
      </c>
      <c r="BI119" s="10">
        <v>228462</v>
      </c>
      <c r="BJ119" s="10">
        <v>16178</v>
      </c>
      <c r="BK119" s="10">
        <v>0</v>
      </c>
      <c r="BL119" s="10">
        <v>0</v>
      </c>
      <c r="BM119" s="10">
        <v>0</v>
      </c>
      <c r="BN119" s="10">
        <v>16178</v>
      </c>
      <c r="BO119" t="s">
        <v>280</v>
      </c>
      <c r="BQ119" s="10"/>
      <c r="BR119" s="10"/>
      <c r="BT119" s="10">
        <v>142554</v>
      </c>
      <c r="BU119" s="10">
        <v>30177</v>
      </c>
      <c r="BV119" s="10">
        <v>172731</v>
      </c>
      <c r="BW119" t="s">
        <v>273</v>
      </c>
      <c r="BX119" t="s">
        <v>273</v>
      </c>
      <c r="BY119" t="s">
        <v>273</v>
      </c>
      <c r="BZ119" t="s">
        <v>273</v>
      </c>
      <c r="CA119" t="s">
        <v>273</v>
      </c>
      <c r="CB119" t="s">
        <v>273</v>
      </c>
      <c r="CC119" t="s">
        <v>273</v>
      </c>
      <c r="CD119" t="s">
        <v>273</v>
      </c>
      <c r="CE119" t="s">
        <v>273</v>
      </c>
      <c r="CF119" t="s">
        <v>273</v>
      </c>
      <c r="CG119" t="s">
        <v>1403</v>
      </c>
      <c r="CH119" s="10">
        <v>14662</v>
      </c>
      <c r="CI119" s="10">
        <v>500</v>
      </c>
      <c r="CJ119" s="10">
        <v>3130</v>
      </c>
      <c r="CK119" s="10">
        <v>18292</v>
      </c>
      <c r="CL119" s="10">
        <v>0</v>
      </c>
      <c r="CM119" s="10">
        <v>2190</v>
      </c>
      <c r="CN119" s="10">
        <v>2040</v>
      </c>
      <c r="CO119" s="10">
        <v>573</v>
      </c>
      <c r="CP119" s="10">
        <v>57500</v>
      </c>
      <c r="CQ119" s="10">
        <v>62303</v>
      </c>
      <c r="CR119" s="10">
        <v>253326</v>
      </c>
      <c r="CS119" s="10">
        <v>8670</v>
      </c>
      <c r="CT119" s="1">
        <v>23755</v>
      </c>
      <c r="CU119">
        <v>838</v>
      </c>
      <c r="CV119" s="1">
        <v>1020</v>
      </c>
      <c r="CW119" s="1">
        <v>23573</v>
      </c>
      <c r="CX119" s="1">
        <v>1083</v>
      </c>
      <c r="CY119">
        <v>59</v>
      </c>
      <c r="CZ119">
        <v>226</v>
      </c>
      <c r="DA119">
        <v>916</v>
      </c>
      <c r="DB119" s="1">
        <v>1409</v>
      </c>
      <c r="DC119">
        <v>45</v>
      </c>
      <c r="DD119">
        <v>3</v>
      </c>
      <c r="DE119" s="1">
        <v>1451</v>
      </c>
      <c r="DF119">
        <v>27</v>
      </c>
      <c r="DG119">
        <v>0</v>
      </c>
      <c r="DH119">
        <v>0</v>
      </c>
      <c r="DI119">
        <v>27</v>
      </c>
      <c r="DJ119" t="s">
        <v>1404</v>
      </c>
      <c r="DK119">
        <v>180</v>
      </c>
      <c r="DL119">
        <v>6</v>
      </c>
      <c r="DM119">
        <v>1</v>
      </c>
      <c r="DN119">
        <v>185</v>
      </c>
      <c r="DO119" s="1">
        <v>26427</v>
      </c>
      <c r="DP119">
        <v>948</v>
      </c>
      <c r="DQ119" s="1">
        <v>1250</v>
      </c>
      <c r="DR119" s="1">
        <v>26125</v>
      </c>
      <c r="DS119" t="s">
        <v>297</v>
      </c>
      <c r="DT119">
        <v>0</v>
      </c>
      <c r="DU119" t="s">
        <v>280</v>
      </c>
      <c r="DV119" t="s">
        <v>273</v>
      </c>
      <c r="DW119" t="s">
        <v>280</v>
      </c>
      <c r="DX119" t="s">
        <v>280</v>
      </c>
      <c r="DY119" t="s">
        <v>280</v>
      </c>
      <c r="DZ119" t="s">
        <v>273</v>
      </c>
      <c r="EA119" t="s">
        <v>280</v>
      </c>
      <c r="EB119" t="s">
        <v>273</v>
      </c>
      <c r="EC119" t="s">
        <v>280</v>
      </c>
      <c r="ED119" t="s">
        <v>280</v>
      </c>
      <c r="EE119" t="s">
        <v>280</v>
      </c>
      <c r="EF119" t="s">
        <v>280</v>
      </c>
      <c r="EG119" s="1">
        <v>2004</v>
      </c>
      <c r="EH119" s="1">
        <v>10839</v>
      </c>
      <c r="EI119" t="s">
        <v>281</v>
      </c>
      <c r="EJ119">
        <v>797</v>
      </c>
      <c r="EK119" t="s">
        <v>281</v>
      </c>
      <c r="EL119">
        <v>857</v>
      </c>
      <c r="EM119" t="s">
        <v>281</v>
      </c>
      <c r="EN119" s="1">
        <v>5950</v>
      </c>
      <c r="EO119" s="1">
        <v>2832</v>
      </c>
      <c r="EP119">
        <v>120</v>
      </c>
      <c r="EQ119" s="1">
        <v>8902</v>
      </c>
      <c r="ER119" s="1">
        <v>2144</v>
      </c>
      <c r="ES119">
        <v>202</v>
      </c>
      <c r="ET119" s="1">
        <v>2346</v>
      </c>
      <c r="EU119">
        <v>211</v>
      </c>
      <c r="EV119">
        <v>9</v>
      </c>
      <c r="EW119">
        <v>220</v>
      </c>
      <c r="EX119" s="1">
        <v>2554</v>
      </c>
      <c r="EY119">
        <v>379</v>
      </c>
      <c r="EZ119" s="1">
        <v>2933</v>
      </c>
      <c r="FA119">
        <v>0</v>
      </c>
      <c r="FB119">
        <v>0</v>
      </c>
      <c r="FC119">
        <v>0</v>
      </c>
      <c r="FD119" s="1">
        <v>5499</v>
      </c>
      <c r="FE119" s="1">
        <v>10859</v>
      </c>
      <c r="FF119" s="1">
        <v>3422</v>
      </c>
      <c r="FG119" s="1">
        <v>14401</v>
      </c>
      <c r="FH119">
        <v>5</v>
      </c>
      <c r="FI119">
        <v>307</v>
      </c>
      <c r="FJ119" t="s">
        <v>280</v>
      </c>
      <c r="FK119" t="s">
        <v>295</v>
      </c>
      <c r="FV119" t="s">
        <v>273</v>
      </c>
      <c r="FW119" t="s">
        <v>280</v>
      </c>
      <c r="FX119" t="s">
        <v>273</v>
      </c>
      <c r="FY119" t="s">
        <v>273</v>
      </c>
      <c r="FZ119" t="s">
        <v>280</v>
      </c>
      <c r="GA119" t="s">
        <v>280</v>
      </c>
      <c r="GB119">
        <v>41</v>
      </c>
      <c r="GC119" s="12"/>
      <c r="GE119">
        <v>33</v>
      </c>
      <c r="GF119">
        <v>57</v>
      </c>
      <c r="GG119">
        <v>90</v>
      </c>
      <c r="GH119">
        <v>4</v>
      </c>
      <c r="GI119">
        <v>18</v>
      </c>
      <c r="GJ119">
        <v>25</v>
      </c>
      <c r="GK119">
        <v>137</v>
      </c>
      <c r="GL119">
        <v>135</v>
      </c>
      <c r="GM119">
        <v>2</v>
      </c>
      <c r="GN119">
        <v>0</v>
      </c>
      <c r="GO119">
        <v>137</v>
      </c>
      <c r="GP119">
        <v>395</v>
      </c>
      <c r="GQ119" s="1">
        <v>1121</v>
      </c>
      <c r="GR119" s="1">
        <v>1516</v>
      </c>
      <c r="GS119">
        <v>24</v>
      </c>
      <c r="GT119">
        <v>154</v>
      </c>
      <c r="GU119">
        <v>187</v>
      </c>
      <c r="GV119" s="1">
        <v>1881</v>
      </c>
      <c r="GW119" s="1">
        <v>1756</v>
      </c>
      <c r="GX119">
        <v>125</v>
      </c>
      <c r="GY119">
        <v>0</v>
      </c>
      <c r="GZ119" s="1">
        <v>1881</v>
      </c>
      <c r="HA119">
        <v>0</v>
      </c>
      <c r="HB119">
        <v>0</v>
      </c>
      <c r="HC119">
        <v>7</v>
      </c>
      <c r="HD119">
        <v>0</v>
      </c>
      <c r="HE119">
        <v>12</v>
      </c>
      <c r="HF119">
        <v>0</v>
      </c>
      <c r="HG119">
        <v>0</v>
      </c>
      <c r="HH119">
        <v>0</v>
      </c>
      <c r="HI119" t="s">
        <v>273</v>
      </c>
      <c r="HJ119">
        <v>101</v>
      </c>
      <c r="HK119" t="s">
        <v>273</v>
      </c>
      <c r="HL119">
        <v>15</v>
      </c>
      <c r="HM119" t="s">
        <v>273</v>
      </c>
      <c r="HN119">
        <v>27</v>
      </c>
      <c r="HO119" t="s">
        <v>391</v>
      </c>
      <c r="HP119" t="s">
        <v>273</v>
      </c>
      <c r="HQ119">
        <v>24</v>
      </c>
      <c r="HR119" t="s">
        <v>1405</v>
      </c>
      <c r="HS119" t="s">
        <v>642</v>
      </c>
      <c r="HT119" t="s">
        <v>299</v>
      </c>
      <c r="HU119" t="s">
        <v>273</v>
      </c>
      <c r="HV119" t="s">
        <v>278</v>
      </c>
      <c r="HX119" t="s">
        <v>286</v>
      </c>
      <c r="HY119" t="s">
        <v>543</v>
      </c>
      <c r="HZ119">
        <v>750</v>
      </c>
      <c r="IA119">
        <v>250</v>
      </c>
      <c r="IB119" t="s">
        <v>273</v>
      </c>
      <c r="IC119" t="s">
        <v>273</v>
      </c>
      <c r="ID119" t="s">
        <v>273</v>
      </c>
      <c r="IE119" t="s">
        <v>273</v>
      </c>
      <c r="IF119" t="s">
        <v>273</v>
      </c>
      <c r="IG119" t="s">
        <v>280</v>
      </c>
      <c r="IH119" t="s">
        <v>273</v>
      </c>
      <c r="II119" t="s">
        <v>273</v>
      </c>
      <c r="IJ119" t="s">
        <v>273</v>
      </c>
      <c r="IK119" t="s">
        <v>273</v>
      </c>
      <c r="IL119" t="s">
        <v>273</v>
      </c>
      <c r="IM119" t="s">
        <v>280</v>
      </c>
      <c r="IN119" t="s">
        <v>273</v>
      </c>
      <c r="IO119" t="s">
        <v>273</v>
      </c>
      <c r="IP119" t="s">
        <v>273</v>
      </c>
      <c r="IQ119" t="s">
        <v>273</v>
      </c>
      <c r="IR119" t="s">
        <v>280</v>
      </c>
      <c r="IS119" t="s">
        <v>273</v>
      </c>
      <c r="IU119" t="s">
        <v>273</v>
      </c>
      <c r="IV119">
        <v>3</v>
      </c>
      <c r="IW119">
        <v>6</v>
      </c>
      <c r="IX119">
        <v>133</v>
      </c>
      <c r="IY119">
        <v>3.33</v>
      </c>
      <c r="IZ119">
        <v>0</v>
      </c>
      <c r="JA119">
        <v>0</v>
      </c>
      <c r="JB119">
        <v>0</v>
      </c>
      <c r="JC119">
        <v>0</v>
      </c>
      <c r="JD119">
        <v>0</v>
      </c>
      <c r="JE119">
        <v>0</v>
      </c>
      <c r="JF119">
        <v>3.33</v>
      </c>
      <c r="JG119" t="s">
        <v>302</v>
      </c>
      <c r="JH119" s="14">
        <v>26.96</v>
      </c>
      <c r="JI119">
        <v>3</v>
      </c>
      <c r="JJ119">
        <v>12</v>
      </c>
      <c r="JK119" t="s">
        <v>1406</v>
      </c>
      <c r="JL119" t="s">
        <v>302</v>
      </c>
      <c r="JM119" s="2">
        <v>46044</v>
      </c>
    </row>
    <row r="120" spans="1:273" x14ac:dyDescent="0.25">
      <c r="A120" t="s">
        <v>2610</v>
      </c>
      <c r="B120" t="s">
        <v>2611</v>
      </c>
      <c r="C120" t="s">
        <v>2611</v>
      </c>
      <c r="D120" t="s">
        <v>2612</v>
      </c>
      <c r="E120">
        <v>68128</v>
      </c>
      <c r="F120" t="s">
        <v>571</v>
      </c>
      <c r="G120" t="s">
        <v>2613</v>
      </c>
      <c r="H120" t="s">
        <v>310</v>
      </c>
      <c r="I120" s="1">
        <v>16543</v>
      </c>
      <c r="J120" s="1">
        <v>16543</v>
      </c>
      <c r="K120">
        <v>0</v>
      </c>
      <c r="L120">
        <v>0</v>
      </c>
      <c r="M120">
        <v>1999</v>
      </c>
      <c r="O120" t="s">
        <v>273</v>
      </c>
      <c r="Q120" t="s">
        <v>274</v>
      </c>
      <c r="R120" t="s">
        <v>275</v>
      </c>
      <c r="S120" t="s">
        <v>276</v>
      </c>
      <c r="T120" t="s">
        <v>273</v>
      </c>
      <c r="U120" t="s">
        <v>277</v>
      </c>
      <c r="W120">
        <v>1</v>
      </c>
      <c r="X120" t="s">
        <v>273</v>
      </c>
      <c r="Y120" t="s">
        <v>280</v>
      </c>
      <c r="AC120" t="s">
        <v>273</v>
      </c>
      <c r="AG120" s="1">
        <v>23316</v>
      </c>
      <c r="AH120" s="1">
        <v>3709</v>
      </c>
      <c r="AI120">
        <v>50</v>
      </c>
      <c r="AJ120" s="1">
        <v>3709</v>
      </c>
      <c r="AK120" s="2">
        <v>45566</v>
      </c>
      <c r="AL120" s="2">
        <v>45930</v>
      </c>
      <c r="AM120" s="10">
        <v>1126234</v>
      </c>
      <c r="AO120" s="10"/>
      <c r="AQ120" s="10"/>
      <c r="AS120" s="10"/>
      <c r="AT120" s="10">
        <v>1126234</v>
      </c>
      <c r="AU120" s="10">
        <v>2378</v>
      </c>
      <c r="AV120" s="10">
        <v>0</v>
      </c>
      <c r="AW120" s="10">
        <v>816</v>
      </c>
      <c r="AX120" s="10">
        <v>0</v>
      </c>
      <c r="AY120" s="10">
        <v>1000</v>
      </c>
      <c r="AZ120" s="10">
        <v>4194</v>
      </c>
      <c r="BB120" s="10">
        <v>0</v>
      </c>
      <c r="BC120" s="10">
        <v>0</v>
      </c>
      <c r="BD120" s="10">
        <v>544</v>
      </c>
      <c r="BE120" s="10">
        <v>147</v>
      </c>
      <c r="BF120" t="s">
        <v>2614</v>
      </c>
      <c r="BG120" s="10">
        <v>1650</v>
      </c>
      <c r="BH120" s="10">
        <v>2341</v>
      </c>
      <c r="BI120" s="10">
        <v>1132769</v>
      </c>
      <c r="BJ120" s="10">
        <v>0</v>
      </c>
      <c r="BK120" s="10">
        <v>0</v>
      </c>
      <c r="BL120" s="10">
        <v>0</v>
      </c>
      <c r="BM120" s="10">
        <v>0</v>
      </c>
      <c r="BN120" s="10">
        <v>0</v>
      </c>
      <c r="BO120" t="s">
        <v>273</v>
      </c>
      <c r="BP120" t="s">
        <v>2615</v>
      </c>
      <c r="BQ120" s="10">
        <v>60</v>
      </c>
      <c r="BR120" s="10">
        <v>60</v>
      </c>
      <c r="BS120">
        <v>783</v>
      </c>
      <c r="BT120" s="10">
        <v>694027</v>
      </c>
      <c r="BU120" s="10">
        <v>150196</v>
      </c>
      <c r="BV120" s="10">
        <v>844223</v>
      </c>
      <c r="BW120" t="s">
        <v>273</v>
      </c>
      <c r="BX120" t="s">
        <v>273</v>
      </c>
      <c r="BY120" t="s">
        <v>273</v>
      </c>
      <c r="BZ120" t="s">
        <v>273</v>
      </c>
      <c r="CA120" t="s">
        <v>273</v>
      </c>
      <c r="CB120" t="s">
        <v>273</v>
      </c>
      <c r="CC120" t="s">
        <v>273</v>
      </c>
      <c r="CD120" t="s">
        <v>273</v>
      </c>
      <c r="CE120" t="s">
        <v>273</v>
      </c>
      <c r="CF120" t="s">
        <v>273</v>
      </c>
      <c r="CG120" t="s">
        <v>2616</v>
      </c>
      <c r="CH120" s="10">
        <v>58894</v>
      </c>
      <c r="CI120" s="10">
        <v>24294</v>
      </c>
      <c r="CJ120" s="10">
        <v>6156</v>
      </c>
      <c r="CK120" s="10">
        <v>89344</v>
      </c>
      <c r="CL120" s="10">
        <v>9850</v>
      </c>
      <c r="CM120" s="10">
        <v>4486</v>
      </c>
      <c r="CN120" s="10">
        <v>0</v>
      </c>
      <c r="CO120" s="10">
        <v>4962</v>
      </c>
      <c r="CP120" s="10">
        <v>103052</v>
      </c>
      <c r="CQ120" s="10">
        <v>122350</v>
      </c>
      <c r="CR120" s="10">
        <v>1055917</v>
      </c>
      <c r="CS120" s="10">
        <v>0</v>
      </c>
      <c r="CT120" s="1">
        <v>43084</v>
      </c>
      <c r="CU120" s="1">
        <v>3813</v>
      </c>
      <c r="CV120" s="1">
        <v>5950</v>
      </c>
      <c r="CW120" s="1">
        <v>40947</v>
      </c>
      <c r="CX120" s="1">
        <v>2789</v>
      </c>
      <c r="CY120">
        <v>85</v>
      </c>
      <c r="CZ120">
        <v>300</v>
      </c>
      <c r="DA120" s="1">
        <v>2574</v>
      </c>
      <c r="DB120" s="1">
        <v>3574</v>
      </c>
      <c r="DC120">
        <v>57</v>
      </c>
      <c r="DD120">
        <v>99</v>
      </c>
      <c r="DE120" s="1">
        <v>3532</v>
      </c>
      <c r="DF120">
        <v>93</v>
      </c>
      <c r="DG120">
        <v>2</v>
      </c>
      <c r="DH120">
        <v>9</v>
      </c>
      <c r="DI120">
        <v>86</v>
      </c>
      <c r="DJ120" t="s">
        <v>2617</v>
      </c>
      <c r="DK120">
        <v>204</v>
      </c>
      <c r="DL120">
        <v>98</v>
      </c>
      <c r="DM120">
        <v>22</v>
      </c>
      <c r="DN120">
        <v>280</v>
      </c>
      <c r="DO120" s="1">
        <v>49651</v>
      </c>
      <c r="DP120" s="1">
        <v>4053</v>
      </c>
      <c r="DQ120" s="1">
        <v>6371</v>
      </c>
      <c r="DR120" s="1">
        <v>47333</v>
      </c>
      <c r="DS120" t="s">
        <v>2618</v>
      </c>
      <c r="DT120">
        <v>661</v>
      </c>
      <c r="DU120" t="s">
        <v>273</v>
      </c>
      <c r="DV120" t="s">
        <v>273</v>
      </c>
      <c r="DW120" t="s">
        <v>280</v>
      </c>
      <c r="DX120" t="s">
        <v>273</v>
      </c>
      <c r="DY120" t="s">
        <v>280</v>
      </c>
      <c r="DZ120" t="s">
        <v>273</v>
      </c>
      <c r="EA120" t="s">
        <v>273</v>
      </c>
      <c r="EB120" t="s">
        <v>273</v>
      </c>
      <c r="EC120" t="s">
        <v>280</v>
      </c>
      <c r="ED120" t="s">
        <v>273</v>
      </c>
      <c r="EE120" t="s">
        <v>280</v>
      </c>
      <c r="EF120" t="s">
        <v>280</v>
      </c>
      <c r="EG120" s="1">
        <v>2410</v>
      </c>
      <c r="EH120" s="1">
        <v>75535</v>
      </c>
      <c r="EI120" t="s">
        <v>281</v>
      </c>
      <c r="EJ120" s="1">
        <v>2496</v>
      </c>
      <c r="EK120" t="s">
        <v>285</v>
      </c>
      <c r="EL120" s="1">
        <v>7180</v>
      </c>
      <c r="EM120" t="s">
        <v>281</v>
      </c>
      <c r="EN120" s="1">
        <v>29099</v>
      </c>
      <c r="EO120" s="1">
        <v>63798</v>
      </c>
      <c r="EP120" s="1">
        <v>2098</v>
      </c>
      <c r="EQ120" s="1">
        <v>94995</v>
      </c>
      <c r="ER120" s="1">
        <v>10492</v>
      </c>
      <c r="ES120" s="1">
        <v>2101</v>
      </c>
      <c r="ET120" s="1">
        <v>12593</v>
      </c>
      <c r="EU120" s="1">
        <v>4841</v>
      </c>
      <c r="EV120">
        <v>52</v>
      </c>
      <c r="EW120" s="1">
        <v>4893</v>
      </c>
      <c r="EX120" s="1">
        <v>13545</v>
      </c>
      <c r="EY120" s="1">
        <v>2796</v>
      </c>
      <c r="EZ120" s="1">
        <v>16341</v>
      </c>
      <c r="FA120" s="1">
        <v>2072</v>
      </c>
      <c r="FB120">
        <v>56</v>
      </c>
      <c r="FC120" s="1">
        <v>2128</v>
      </c>
      <c r="FD120" s="1">
        <v>35955</v>
      </c>
      <c r="FE120" s="1">
        <v>60049</v>
      </c>
      <c r="FF120" s="1">
        <v>68803</v>
      </c>
      <c r="FG120" s="1">
        <v>130950</v>
      </c>
      <c r="FH120">
        <v>474</v>
      </c>
      <c r="FI120">
        <v>563</v>
      </c>
      <c r="FJ120" t="s">
        <v>280</v>
      </c>
      <c r="FK120" t="s">
        <v>295</v>
      </c>
      <c r="FV120" t="s">
        <v>273</v>
      </c>
      <c r="FW120" t="s">
        <v>273</v>
      </c>
      <c r="FX120" t="s">
        <v>273</v>
      </c>
      <c r="FY120" t="s">
        <v>273</v>
      </c>
      <c r="FZ120" t="s">
        <v>280</v>
      </c>
      <c r="GA120" t="s">
        <v>280</v>
      </c>
      <c r="GB120">
        <v>121</v>
      </c>
      <c r="GC120" s="12"/>
      <c r="GE120">
        <v>97</v>
      </c>
      <c r="GF120">
        <v>26</v>
      </c>
      <c r="GG120">
        <v>123</v>
      </c>
      <c r="GH120">
        <v>142</v>
      </c>
      <c r="GI120">
        <v>844</v>
      </c>
      <c r="GJ120">
        <v>180</v>
      </c>
      <c r="GK120" s="1">
        <v>1289</v>
      </c>
      <c r="GL120" s="1">
        <v>1183</v>
      </c>
      <c r="GM120">
        <v>106</v>
      </c>
      <c r="GN120">
        <v>0</v>
      </c>
      <c r="GO120" s="1">
        <v>1289</v>
      </c>
      <c r="GP120" s="1">
        <v>2495</v>
      </c>
      <c r="GQ120" s="1">
        <v>1352</v>
      </c>
      <c r="GR120" s="1">
        <v>3847</v>
      </c>
      <c r="GS120" s="1">
        <v>1545</v>
      </c>
      <c r="GT120" s="1">
        <v>5288</v>
      </c>
      <c r="GU120" s="1">
        <v>7811</v>
      </c>
      <c r="GV120" s="1">
        <v>18491</v>
      </c>
      <c r="GW120" s="1">
        <v>15456</v>
      </c>
      <c r="GX120" s="1">
        <v>3035</v>
      </c>
      <c r="GY120">
        <v>0</v>
      </c>
      <c r="GZ120" s="1">
        <v>18491</v>
      </c>
      <c r="HA120">
        <v>0</v>
      </c>
      <c r="HB120">
        <v>0</v>
      </c>
      <c r="HC120">
        <v>1</v>
      </c>
      <c r="HD120">
        <v>10</v>
      </c>
      <c r="HE120">
        <v>7</v>
      </c>
      <c r="HF120">
        <v>190</v>
      </c>
      <c r="HG120">
        <v>41</v>
      </c>
      <c r="HH120" s="1">
        <v>3132</v>
      </c>
      <c r="HI120" t="s">
        <v>273</v>
      </c>
      <c r="HJ120">
        <v>293</v>
      </c>
      <c r="HK120" t="s">
        <v>273</v>
      </c>
      <c r="HL120">
        <v>50</v>
      </c>
      <c r="HM120" t="s">
        <v>273</v>
      </c>
      <c r="HN120">
        <v>143</v>
      </c>
      <c r="HO120" t="s">
        <v>640</v>
      </c>
      <c r="HP120" t="s">
        <v>273</v>
      </c>
      <c r="HQ120">
        <v>21</v>
      </c>
      <c r="HR120" t="s">
        <v>578</v>
      </c>
      <c r="HS120" t="s">
        <v>594</v>
      </c>
      <c r="HT120" t="s">
        <v>299</v>
      </c>
      <c r="HU120" t="s">
        <v>273</v>
      </c>
      <c r="HV120" t="s">
        <v>278</v>
      </c>
      <c r="HX120" t="s">
        <v>420</v>
      </c>
      <c r="HY120" t="s">
        <v>300</v>
      </c>
      <c r="HZ120">
        <v>114</v>
      </c>
      <c r="IA120">
        <v>6</v>
      </c>
      <c r="IB120" t="s">
        <v>273</v>
      </c>
      <c r="IC120" t="s">
        <v>273</v>
      </c>
      <c r="ID120" t="s">
        <v>280</v>
      </c>
      <c r="IE120" t="s">
        <v>273</v>
      </c>
      <c r="IF120" t="s">
        <v>280</v>
      </c>
      <c r="IG120" t="s">
        <v>280</v>
      </c>
      <c r="IH120" t="s">
        <v>273</v>
      </c>
      <c r="II120" t="s">
        <v>273</v>
      </c>
      <c r="IJ120" t="s">
        <v>273</v>
      </c>
      <c r="IK120" t="s">
        <v>273</v>
      </c>
      <c r="IL120" t="s">
        <v>280</v>
      </c>
      <c r="IM120" t="s">
        <v>273</v>
      </c>
      <c r="IN120" t="s">
        <v>273</v>
      </c>
      <c r="IO120" t="s">
        <v>273</v>
      </c>
      <c r="IP120" t="s">
        <v>273</v>
      </c>
      <c r="IQ120" t="s">
        <v>280</v>
      </c>
      <c r="IR120" t="s">
        <v>280</v>
      </c>
      <c r="IS120" t="s">
        <v>280</v>
      </c>
      <c r="IT120" t="s">
        <v>2619</v>
      </c>
      <c r="IU120" t="s">
        <v>280</v>
      </c>
      <c r="IW120">
        <v>7</v>
      </c>
      <c r="IX120">
        <v>280</v>
      </c>
      <c r="IY120">
        <v>7</v>
      </c>
      <c r="IZ120">
        <v>4</v>
      </c>
      <c r="JA120">
        <v>160</v>
      </c>
      <c r="JB120">
        <v>4</v>
      </c>
      <c r="JC120">
        <v>16</v>
      </c>
      <c r="JD120">
        <v>251</v>
      </c>
      <c r="JE120">
        <v>6.28</v>
      </c>
      <c r="JF120">
        <v>13.28</v>
      </c>
      <c r="JG120" t="s">
        <v>304</v>
      </c>
      <c r="JH120" s="14">
        <v>56.28</v>
      </c>
      <c r="JJ120">
        <v>17.98</v>
      </c>
      <c r="JK120" t="s">
        <v>2620</v>
      </c>
      <c r="JL120" t="s">
        <v>304</v>
      </c>
      <c r="JM120" s="2">
        <v>46112</v>
      </c>
    </row>
    <row r="121" spans="1:273" x14ac:dyDescent="0.25">
      <c r="A121" t="s">
        <v>2593</v>
      </c>
      <c r="B121" t="s">
        <v>2594</v>
      </c>
      <c r="C121" t="s">
        <v>1546</v>
      </c>
      <c r="D121" t="s">
        <v>2595</v>
      </c>
      <c r="E121">
        <v>68745</v>
      </c>
      <c r="F121" t="s">
        <v>1239</v>
      </c>
      <c r="G121" t="s">
        <v>2596</v>
      </c>
      <c r="H121" t="s">
        <v>310</v>
      </c>
      <c r="I121">
        <v>946</v>
      </c>
      <c r="J121">
        <v>946</v>
      </c>
      <c r="K121">
        <v>0</v>
      </c>
      <c r="L121">
        <v>0</v>
      </c>
      <c r="M121">
        <v>1991</v>
      </c>
      <c r="O121" t="s">
        <v>280</v>
      </c>
      <c r="Q121" t="s">
        <v>2597</v>
      </c>
      <c r="R121" t="s">
        <v>275</v>
      </c>
      <c r="S121" t="s">
        <v>276</v>
      </c>
      <c r="T121" t="s">
        <v>273</v>
      </c>
      <c r="U121" t="s">
        <v>277</v>
      </c>
      <c r="W121">
        <v>1</v>
      </c>
      <c r="X121" t="s">
        <v>273</v>
      </c>
      <c r="Y121" t="s">
        <v>273</v>
      </c>
      <c r="Z121">
        <v>62</v>
      </c>
      <c r="AA121" t="s">
        <v>280</v>
      </c>
      <c r="AG121" s="1">
        <v>96000</v>
      </c>
      <c r="AH121" s="1">
        <v>3172</v>
      </c>
      <c r="AI121">
        <v>52</v>
      </c>
      <c r="AJ121" s="1">
        <v>3172</v>
      </c>
      <c r="AK121" s="2">
        <v>45566</v>
      </c>
      <c r="AL121" s="2">
        <v>45930</v>
      </c>
      <c r="AM121" s="10">
        <v>27339</v>
      </c>
      <c r="AO121" s="10"/>
      <c r="AP121" t="s">
        <v>1241</v>
      </c>
      <c r="AQ121" s="10">
        <v>6500</v>
      </c>
      <c r="AS121" s="10"/>
      <c r="AT121" s="10">
        <v>33839</v>
      </c>
      <c r="AU121" s="10">
        <v>975</v>
      </c>
      <c r="AV121" s="10">
        <v>0</v>
      </c>
      <c r="AW121" s="10">
        <v>0</v>
      </c>
      <c r="AX121" s="10">
        <v>0</v>
      </c>
      <c r="AY121" s="10">
        <v>0</v>
      </c>
      <c r="AZ121" s="10">
        <v>975</v>
      </c>
      <c r="BB121" s="10">
        <v>0</v>
      </c>
      <c r="BC121" s="10">
        <v>0</v>
      </c>
      <c r="BD121" s="10">
        <v>0</v>
      </c>
      <c r="BE121" s="10">
        <v>0</v>
      </c>
      <c r="BF121" t="s">
        <v>278</v>
      </c>
      <c r="BG121" s="10">
        <v>0</v>
      </c>
      <c r="BH121" s="10">
        <v>0</v>
      </c>
      <c r="BI121" s="10">
        <v>34814</v>
      </c>
      <c r="BJ121" s="10">
        <v>0</v>
      </c>
      <c r="BK121" s="10">
        <v>0</v>
      </c>
      <c r="BL121" s="10">
        <v>0</v>
      </c>
      <c r="BM121" s="10">
        <v>0</v>
      </c>
      <c r="BN121" s="10">
        <v>0</v>
      </c>
      <c r="BO121" t="s">
        <v>280</v>
      </c>
      <c r="BQ121" s="10"/>
      <c r="BR121" s="10"/>
      <c r="BS121">
        <v>0</v>
      </c>
      <c r="BT121" s="10">
        <v>19200</v>
      </c>
      <c r="BU121" s="10">
        <v>0</v>
      </c>
      <c r="BV121" s="10">
        <v>19200</v>
      </c>
      <c r="BW121" t="s">
        <v>280</v>
      </c>
      <c r="BX121" t="s">
        <v>280</v>
      </c>
      <c r="BY121" t="s">
        <v>280</v>
      </c>
      <c r="BZ121" t="s">
        <v>280</v>
      </c>
      <c r="CA121" t="s">
        <v>280</v>
      </c>
      <c r="CB121" t="s">
        <v>280</v>
      </c>
      <c r="CC121" t="s">
        <v>280</v>
      </c>
      <c r="CD121" t="s">
        <v>280</v>
      </c>
      <c r="CE121" t="s">
        <v>280</v>
      </c>
      <c r="CF121" t="s">
        <v>280</v>
      </c>
      <c r="CH121" s="10">
        <v>11500</v>
      </c>
      <c r="CI121" s="10">
        <v>1000</v>
      </c>
      <c r="CJ121" s="10">
        <v>0</v>
      </c>
      <c r="CK121" s="10">
        <v>12500</v>
      </c>
      <c r="CL121" s="10">
        <v>0</v>
      </c>
      <c r="CM121" s="10">
        <v>0</v>
      </c>
      <c r="CN121" s="10">
        <v>0</v>
      </c>
      <c r="CO121" s="10">
        <v>0</v>
      </c>
      <c r="CP121" s="10">
        <v>3457</v>
      </c>
      <c r="CQ121" s="10">
        <v>3457</v>
      </c>
      <c r="CR121" s="10">
        <v>35157</v>
      </c>
      <c r="CS121" s="10">
        <v>0</v>
      </c>
      <c r="CT121" s="1">
        <v>18450</v>
      </c>
      <c r="CU121">
        <v>213</v>
      </c>
      <c r="CV121">
        <v>52</v>
      </c>
      <c r="CW121" s="1">
        <v>18611</v>
      </c>
      <c r="CX121">
        <v>272</v>
      </c>
      <c r="CY121">
        <v>0</v>
      </c>
      <c r="CZ121">
        <v>0</v>
      </c>
      <c r="DA121">
        <v>272</v>
      </c>
      <c r="DB121">
        <v>311</v>
      </c>
      <c r="DC121">
        <v>0</v>
      </c>
      <c r="DD121">
        <v>0</v>
      </c>
      <c r="DE121">
        <v>311</v>
      </c>
      <c r="DF121">
        <v>22</v>
      </c>
      <c r="DG121">
        <v>0</v>
      </c>
      <c r="DH121">
        <v>0</v>
      </c>
      <c r="DI121">
        <v>22</v>
      </c>
      <c r="DJ121" t="s">
        <v>2598</v>
      </c>
      <c r="DK121">
        <v>19</v>
      </c>
      <c r="DL121">
        <v>0</v>
      </c>
      <c r="DM121">
        <v>0</v>
      </c>
      <c r="DN121">
        <v>19</v>
      </c>
      <c r="DO121" s="1">
        <v>19052</v>
      </c>
      <c r="DP121">
        <v>213</v>
      </c>
      <c r="DQ121">
        <v>52</v>
      </c>
      <c r="DR121" s="1">
        <v>19213</v>
      </c>
      <c r="DS121" t="s">
        <v>297</v>
      </c>
      <c r="DT121">
        <v>0</v>
      </c>
      <c r="DU121" t="s">
        <v>273</v>
      </c>
      <c r="DV121" t="s">
        <v>273</v>
      </c>
      <c r="DW121" t="s">
        <v>280</v>
      </c>
      <c r="DX121" t="s">
        <v>280</v>
      </c>
      <c r="DY121" t="s">
        <v>280</v>
      </c>
      <c r="DZ121" t="s">
        <v>273</v>
      </c>
      <c r="EA121" t="s">
        <v>273</v>
      </c>
      <c r="EB121" t="s">
        <v>273</v>
      </c>
      <c r="EC121" t="s">
        <v>280</v>
      </c>
      <c r="ED121" t="s">
        <v>280</v>
      </c>
      <c r="EE121" t="s">
        <v>280</v>
      </c>
      <c r="EF121" t="s">
        <v>280</v>
      </c>
      <c r="EG121" s="1">
        <v>1203</v>
      </c>
      <c r="EH121">
        <v>751</v>
      </c>
      <c r="EI121" t="s">
        <v>285</v>
      </c>
      <c r="EJ121">
        <v>279</v>
      </c>
      <c r="EK121" t="s">
        <v>285</v>
      </c>
      <c r="EL121">
        <v>27</v>
      </c>
      <c r="EM121" t="s">
        <v>285</v>
      </c>
      <c r="EN121">
        <v>412</v>
      </c>
      <c r="EO121" s="1">
        <v>4214</v>
      </c>
      <c r="EP121">
        <v>21</v>
      </c>
      <c r="EQ121" s="1">
        <v>4647</v>
      </c>
      <c r="ER121">
        <v>539</v>
      </c>
      <c r="ES121">
        <v>344</v>
      </c>
      <c r="ET121">
        <v>883</v>
      </c>
      <c r="EU121">
        <v>181</v>
      </c>
      <c r="EV121">
        <v>6</v>
      </c>
      <c r="EW121">
        <v>187</v>
      </c>
      <c r="EX121">
        <v>582</v>
      </c>
      <c r="EY121">
        <v>350</v>
      </c>
      <c r="EZ121">
        <v>932</v>
      </c>
      <c r="FA121">
        <v>0</v>
      </c>
      <c r="FB121">
        <v>0</v>
      </c>
      <c r="FC121">
        <v>0</v>
      </c>
      <c r="FD121" s="1">
        <v>2002</v>
      </c>
      <c r="FE121" s="1">
        <v>1714</v>
      </c>
      <c r="FF121" s="1">
        <v>4914</v>
      </c>
      <c r="FG121" s="1">
        <v>6649</v>
      </c>
      <c r="FH121">
        <v>0</v>
      </c>
      <c r="FI121">
        <v>17</v>
      </c>
      <c r="FJ121" t="s">
        <v>280</v>
      </c>
      <c r="FK121" t="s">
        <v>362</v>
      </c>
      <c r="FV121" t="s">
        <v>273</v>
      </c>
      <c r="FW121" t="s">
        <v>280</v>
      </c>
      <c r="FX121" t="s">
        <v>273</v>
      </c>
      <c r="FY121" t="s">
        <v>280</v>
      </c>
      <c r="FZ121" t="s">
        <v>280</v>
      </c>
      <c r="GA121" t="s">
        <v>280</v>
      </c>
      <c r="GB121">
        <v>8</v>
      </c>
      <c r="GC121" s="12" t="s">
        <v>280</v>
      </c>
      <c r="GE121">
        <v>54</v>
      </c>
      <c r="GF121">
        <v>12</v>
      </c>
      <c r="GG121">
        <v>66</v>
      </c>
      <c r="GH121">
        <v>0</v>
      </c>
      <c r="GI121">
        <v>0</v>
      </c>
      <c r="GJ121">
        <v>7</v>
      </c>
      <c r="GK121">
        <v>73</v>
      </c>
      <c r="GL121">
        <v>73</v>
      </c>
      <c r="GM121">
        <v>0</v>
      </c>
      <c r="GN121">
        <v>0</v>
      </c>
      <c r="GO121">
        <v>73</v>
      </c>
      <c r="GP121">
        <v>220</v>
      </c>
      <c r="GQ121">
        <v>175</v>
      </c>
      <c r="GR121">
        <v>395</v>
      </c>
      <c r="GS121">
        <v>0</v>
      </c>
      <c r="GT121">
        <v>0</v>
      </c>
      <c r="GU121">
        <v>317</v>
      </c>
      <c r="GV121">
        <v>712</v>
      </c>
      <c r="GW121">
        <v>712</v>
      </c>
      <c r="GX121">
        <v>0</v>
      </c>
      <c r="GY121">
        <v>0</v>
      </c>
      <c r="GZ121">
        <v>712</v>
      </c>
      <c r="HA121">
        <v>0</v>
      </c>
      <c r="HB121">
        <v>0</v>
      </c>
      <c r="HC121">
        <v>0</v>
      </c>
      <c r="HD121">
        <v>0</v>
      </c>
      <c r="HE121">
        <v>0</v>
      </c>
      <c r="HF121">
        <v>0</v>
      </c>
      <c r="HG121">
        <v>0</v>
      </c>
      <c r="HH121">
        <v>0</v>
      </c>
      <c r="HI121" t="s">
        <v>273</v>
      </c>
      <c r="HJ121">
        <v>27</v>
      </c>
      <c r="HK121" t="s">
        <v>273</v>
      </c>
      <c r="HL121">
        <v>7</v>
      </c>
      <c r="HM121" t="s">
        <v>273</v>
      </c>
      <c r="HN121">
        <v>12</v>
      </c>
      <c r="HO121" t="s">
        <v>2599</v>
      </c>
      <c r="HP121" t="s">
        <v>273</v>
      </c>
      <c r="HQ121">
        <v>3</v>
      </c>
      <c r="HR121" t="s">
        <v>2501</v>
      </c>
      <c r="HS121" t="s">
        <v>2600</v>
      </c>
      <c r="HT121" t="s">
        <v>299</v>
      </c>
      <c r="HU121" t="s">
        <v>273</v>
      </c>
      <c r="HV121" t="s">
        <v>278</v>
      </c>
      <c r="HX121" t="s">
        <v>286</v>
      </c>
      <c r="HZ121">
        <v>378</v>
      </c>
      <c r="IA121">
        <v>303</v>
      </c>
      <c r="IB121" t="s">
        <v>280</v>
      </c>
      <c r="IC121" t="s">
        <v>280</v>
      </c>
      <c r="ID121" t="s">
        <v>280</v>
      </c>
      <c r="IE121" t="s">
        <v>280</v>
      </c>
      <c r="IF121" t="s">
        <v>280</v>
      </c>
      <c r="IG121" t="s">
        <v>280</v>
      </c>
      <c r="IH121" t="s">
        <v>280</v>
      </c>
      <c r="II121" t="s">
        <v>280</v>
      </c>
      <c r="IJ121" t="s">
        <v>280</v>
      </c>
      <c r="IK121" t="s">
        <v>280</v>
      </c>
      <c r="IL121" t="s">
        <v>280</v>
      </c>
      <c r="IM121" t="s">
        <v>280</v>
      </c>
      <c r="IN121" t="s">
        <v>280</v>
      </c>
      <c r="IO121" t="s">
        <v>273</v>
      </c>
      <c r="IP121" t="s">
        <v>280</v>
      </c>
      <c r="IQ121" t="s">
        <v>280</v>
      </c>
      <c r="IR121" t="s">
        <v>280</v>
      </c>
      <c r="IS121" t="s">
        <v>280</v>
      </c>
      <c r="IU121" t="s">
        <v>280</v>
      </c>
      <c r="IW121">
        <v>1</v>
      </c>
      <c r="IX121">
        <v>40</v>
      </c>
      <c r="IY121">
        <v>1</v>
      </c>
      <c r="IZ121">
        <v>0</v>
      </c>
      <c r="JA121">
        <v>0</v>
      </c>
      <c r="JB121">
        <v>0</v>
      </c>
      <c r="JC121">
        <v>2</v>
      </c>
      <c r="JD121">
        <v>60</v>
      </c>
      <c r="JE121">
        <v>1.5</v>
      </c>
      <c r="JF121">
        <v>2.5</v>
      </c>
      <c r="JG121" t="s">
        <v>1311</v>
      </c>
      <c r="JH121" s="14">
        <v>0</v>
      </c>
      <c r="JI121">
        <v>5</v>
      </c>
      <c r="JJ121">
        <v>4</v>
      </c>
      <c r="JK121" t="s">
        <v>2601</v>
      </c>
      <c r="JL121" t="s">
        <v>302</v>
      </c>
      <c r="JM121" s="2">
        <v>46136</v>
      </c>
    </row>
    <row r="122" spans="1:273" x14ac:dyDescent="0.25">
      <c r="A122" t="s">
        <v>1407</v>
      </c>
      <c r="B122" t="s">
        <v>1408</v>
      </c>
      <c r="C122" t="s">
        <v>747</v>
      </c>
      <c r="D122" t="s">
        <v>1409</v>
      </c>
      <c r="E122">
        <v>68643</v>
      </c>
      <c r="F122" t="s">
        <v>791</v>
      </c>
      <c r="G122" t="s">
        <v>1410</v>
      </c>
      <c r="H122" t="s">
        <v>310</v>
      </c>
      <c r="I122">
        <v>449</v>
      </c>
      <c r="J122">
        <v>449</v>
      </c>
      <c r="K122">
        <v>0</v>
      </c>
      <c r="L122">
        <v>0</v>
      </c>
      <c r="M122">
        <v>1950</v>
      </c>
      <c r="N122">
        <v>2014</v>
      </c>
      <c r="O122" t="s">
        <v>280</v>
      </c>
      <c r="Q122" t="s">
        <v>274</v>
      </c>
      <c r="R122" t="s">
        <v>275</v>
      </c>
      <c r="S122" t="s">
        <v>276</v>
      </c>
      <c r="T122" t="s">
        <v>273</v>
      </c>
      <c r="U122" t="s">
        <v>277</v>
      </c>
      <c r="W122">
        <v>1</v>
      </c>
      <c r="X122" t="s">
        <v>273</v>
      </c>
      <c r="Y122" t="s">
        <v>273</v>
      </c>
      <c r="Z122">
        <v>15</v>
      </c>
      <c r="AA122" t="s">
        <v>280</v>
      </c>
      <c r="AC122" t="s">
        <v>273</v>
      </c>
      <c r="AE122" t="s">
        <v>273</v>
      </c>
      <c r="AG122" s="1">
        <v>1200</v>
      </c>
      <c r="AH122" s="1">
        <v>1000</v>
      </c>
      <c r="AI122">
        <v>52</v>
      </c>
      <c r="AJ122" s="1">
        <v>1000</v>
      </c>
      <c r="AK122" s="2">
        <v>45566</v>
      </c>
      <c r="AL122" s="2">
        <v>45930</v>
      </c>
      <c r="AM122" s="10">
        <v>23707</v>
      </c>
      <c r="AO122" s="10"/>
      <c r="AP122" t="s">
        <v>793</v>
      </c>
      <c r="AQ122" s="10">
        <v>5000</v>
      </c>
      <c r="AS122" s="10"/>
      <c r="AT122" s="10">
        <v>28707</v>
      </c>
      <c r="AU122" s="10">
        <v>679</v>
      </c>
      <c r="AV122" s="10">
        <v>0</v>
      </c>
      <c r="AW122" s="10">
        <v>0</v>
      </c>
      <c r="AX122" s="10">
        <v>0</v>
      </c>
      <c r="AY122" s="10">
        <v>0</v>
      </c>
      <c r="AZ122" s="10">
        <v>679</v>
      </c>
      <c r="BB122" s="10">
        <v>0</v>
      </c>
      <c r="BC122" s="10">
        <v>0</v>
      </c>
      <c r="BD122" s="10">
        <v>0</v>
      </c>
      <c r="BE122" s="10">
        <v>0</v>
      </c>
      <c r="BF122" t="s">
        <v>278</v>
      </c>
      <c r="BG122" s="10">
        <v>0</v>
      </c>
      <c r="BH122" s="10">
        <v>0</v>
      </c>
      <c r="BI122" s="10">
        <v>29386</v>
      </c>
      <c r="BJ122" s="10">
        <v>0</v>
      </c>
      <c r="BK122" s="10">
        <v>0</v>
      </c>
      <c r="BL122" s="10">
        <v>0</v>
      </c>
      <c r="BM122" s="10">
        <v>0</v>
      </c>
      <c r="BN122" s="10">
        <v>0</v>
      </c>
      <c r="BO122" t="s">
        <v>280</v>
      </c>
      <c r="BQ122" s="10"/>
      <c r="BR122" s="10"/>
      <c r="BS122">
        <v>0</v>
      </c>
      <c r="BT122" s="10">
        <v>18941</v>
      </c>
      <c r="BU122" s="10">
        <v>1344</v>
      </c>
      <c r="BV122" s="10">
        <v>20285</v>
      </c>
      <c r="BW122" t="s">
        <v>280</v>
      </c>
      <c r="BX122" t="s">
        <v>280</v>
      </c>
      <c r="BY122" t="s">
        <v>280</v>
      </c>
      <c r="BZ122" t="s">
        <v>280</v>
      </c>
      <c r="CA122" t="s">
        <v>280</v>
      </c>
      <c r="CB122" t="s">
        <v>280</v>
      </c>
      <c r="CC122" t="s">
        <v>280</v>
      </c>
      <c r="CD122" t="s">
        <v>280</v>
      </c>
      <c r="CE122" t="s">
        <v>280</v>
      </c>
      <c r="CF122" t="s">
        <v>273</v>
      </c>
      <c r="CH122" s="10">
        <v>5040</v>
      </c>
      <c r="CI122" s="10">
        <v>500</v>
      </c>
      <c r="CJ122" s="10">
        <v>0</v>
      </c>
      <c r="CK122" s="10">
        <v>5540</v>
      </c>
      <c r="CL122" s="10">
        <v>184</v>
      </c>
      <c r="CM122" s="10">
        <v>1212</v>
      </c>
      <c r="CN122" s="10">
        <v>1295</v>
      </c>
      <c r="CO122" s="10">
        <v>0</v>
      </c>
      <c r="CP122" s="10">
        <v>870</v>
      </c>
      <c r="CQ122" s="10">
        <v>3561</v>
      </c>
      <c r="CR122" s="10">
        <v>29386</v>
      </c>
      <c r="CS122" s="10">
        <v>0</v>
      </c>
      <c r="CT122" s="1">
        <v>6515</v>
      </c>
      <c r="CU122">
        <v>372</v>
      </c>
      <c r="CV122">
        <v>204</v>
      </c>
      <c r="CW122" s="1">
        <v>6683</v>
      </c>
      <c r="CX122">
        <v>0</v>
      </c>
      <c r="CY122">
        <v>0</v>
      </c>
      <c r="CZ122">
        <v>0</v>
      </c>
      <c r="DA122">
        <v>0</v>
      </c>
      <c r="DB122">
        <v>405</v>
      </c>
      <c r="DC122">
        <v>0</v>
      </c>
      <c r="DD122">
        <v>2</v>
      </c>
      <c r="DE122">
        <v>403</v>
      </c>
      <c r="DF122">
        <v>1</v>
      </c>
      <c r="DG122">
        <v>0</v>
      </c>
      <c r="DH122">
        <v>0</v>
      </c>
      <c r="DI122">
        <v>1</v>
      </c>
      <c r="DJ122" t="s">
        <v>278</v>
      </c>
      <c r="DK122">
        <v>0</v>
      </c>
      <c r="DL122">
        <v>0</v>
      </c>
      <c r="DM122">
        <v>0</v>
      </c>
      <c r="DN122">
        <v>0</v>
      </c>
      <c r="DO122" s="1">
        <v>6920</v>
      </c>
      <c r="DP122">
        <v>372</v>
      </c>
      <c r="DQ122">
        <v>206</v>
      </c>
      <c r="DR122" s="1">
        <v>7086</v>
      </c>
      <c r="DS122" t="s">
        <v>1411</v>
      </c>
      <c r="DT122">
        <v>10</v>
      </c>
      <c r="DU122" t="s">
        <v>280</v>
      </c>
      <c r="DV122" t="s">
        <v>273</v>
      </c>
      <c r="DW122" t="s">
        <v>280</v>
      </c>
      <c r="DX122" t="s">
        <v>280</v>
      </c>
      <c r="DY122" t="s">
        <v>280</v>
      </c>
      <c r="DZ122" t="s">
        <v>273</v>
      </c>
      <c r="EA122" t="s">
        <v>280</v>
      </c>
      <c r="EB122" t="s">
        <v>273</v>
      </c>
      <c r="EC122" t="s">
        <v>280</v>
      </c>
      <c r="ED122" t="s">
        <v>280</v>
      </c>
      <c r="EE122" t="s">
        <v>280</v>
      </c>
      <c r="EF122" t="s">
        <v>280</v>
      </c>
      <c r="EG122">
        <v>226</v>
      </c>
      <c r="EH122" s="1">
        <v>2304</v>
      </c>
      <c r="EI122" t="s">
        <v>281</v>
      </c>
      <c r="EJ122">
        <v>18</v>
      </c>
      <c r="EK122" t="s">
        <v>285</v>
      </c>
      <c r="EL122">
        <v>91</v>
      </c>
      <c r="EM122" t="s">
        <v>281</v>
      </c>
      <c r="EN122">
        <v>568</v>
      </c>
      <c r="EO122">
        <v>456</v>
      </c>
      <c r="EP122">
        <v>0</v>
      </c>
      <c r="EQ122" s="1">
        <v>1024</v>
      </c>
      <c r="ER122">
        <v>177</v>
      </c>
      <c r="ES122">
        <v>222</v>
      </c>
      <c r="ET122">
        <v>399</v>
      </c>
      <c r="EU122">
        <v>100</v>
      </c>
      <c r="EV122">
        <v>8</v>
      </c>
      <c r="EW122">
        <v>108</v>
      </c>
      <c r="EX122">
        <v>215</v>
      </c>
      <c r="EY122">
        <v>41</v>
      </c>
      <c r="EZ122">
        <v>256</v>
      </c>
      <c r="FA122">
        <v>0</v>
      </c>
      <c r="FB122">
        <v>0</v>
      </c>
      <c r="FC122">
        <v>0</v>
      </c>
      <c r="FD122">
        <v>763</v>
      </c>
      <c r="FE122" s="1">
        <v>1060</v>
      </c>
      <c r="FF122">
        <v>727</v>
      </c>
      <c r="FG122" s="1">
        <v>1787</v>
      </c>
      <c r="FH122">
        <v>0</v>
      </c>
      <c r="FI122">
        <v>0</v>
      </c>
      <c r="FJ122" t="s">
        <v>280</v>
      </c>
      <c r="FK122" t="s">
        <v>362</v>
      </c>
      <c r="FV122" t="s">
        <v>280</v>
      </c>
      <c r="FW122" t="s">
        <v>280</v>
      </c>
      <c r="FX122" t="s">
        <v>273</v>
      </c>
      <c r="FY122" t="s">
        <v>280</v>
      </c>
      <c r="FZ122" t="s">
        <v>280</v>
      </c>
      <c r="GA122" t="s">
        <v>280</v>
      </c>
      <c r="GB122">
        <v>1</v>
      </c>
      <c r="GC122" s="12"/>
      <c r="GE122">
        <v>12</v>
      </c>
      <c r="GF122">
        <v>23</v>
      </c>
      <c r="GG122">
        <v>35</v>
      </c>
      <c r="GH122">
        <v>0</v>
      </c>
      <c r="GI122">
        <v>24</v>
      </c>
      <c r="GJ122">
        <v>0</v>
      </c>
      <c r="GK122">
        <v>59</v>
      </c>
      <c r="GL122">
        <v>59</v>
      </c>
      <c r="GM122">
        <v>0</v>
      </c>
      <c r="GN122">
        <v>0</v>
      </c>
      <c r="GO122">
        <v>59</v>
      </c>
      <c r="GP122">
        <v>462</v>
      </c>
      <c r="GQ122">
        <v>454</v>
      </c>
      <c r="GR122">
        <v>916</v>
      </c>
      <c r="GS122">
        <v>0</v>
      </c>
      <c r="GT122">
        <v>253</v>
      </c>
      <c r="GU122">
        <v>0</v>
      </c>
      <c r="GV122" s="1">
        <v>1169</v>
      </c>
      <c r="GW122" s="1">
        <v>1169</v>
      </c>
      <c r="GX122">
        <v>0</v>
      </c>
      <c r="GY122">
        <v>0</v>
      </c>
      <c r="GZ122" s="1">
        <v>1169</v>
      </c>
      <c r="HA122">
        <v>0</v>
      </c>
      <c r="HB122">
        <v>0</v>
      </c>
      <c r="HC122">
        <v>53</v>
      </c>
      <c r="HE122">
        <v>9</v>
      </c>
      <c r="HG122">
        <v>2</v>
      </c>
      <c r="HI122" t="s">
        <v>280</v>
      </c>
      <c r="HK122" t="s">
        <v>280</v>
      </c>
      <c r="HM122" t="s">
        <v>280</v>
      </c>
      <c r="HO122" t="s">
        <v>495</v>
      </c>
      <c r="HP122" t="s">
        <v>273</v>
      </c>
      <c r="HQ122">
        <v>6</v>
      </c>
      <c r="HR122" t="s">
        <v>443</v>
      </c>
      <c r="HS122" t="s">
        <v>798</v>
      </c>
      <c r="HT122" t="s">
        <v>299</v>
      </c>
      <c r="HU122" t="s">
        <v>273</v>
      </c>
      <c r="HV122" t="s">
        <v>278</v>
      </c>
      <c r="HX122" t="s">
        <v>286</v>
      </c>
      <c r="HY122" t="s">
        <v>300</v>
      </c>
      <c r="HZ122">
        <v>283</v>
      </c>
      <c r="IA122">
        <v>284</v>
      </c>
      <c r="IB122" t="s">
        <v>280</v>
      </c>
      <c r="IC122" t="s">
        <v>280</v>
      </c>
      <c r="ID122" t="s">
        <v>280</v>
      </c>
      <c r="IE122" t="s">
        <v>280</v>
      </c>
      <c r="IF122" t="s">
        <v>280</v>
      </c>
      <c r="IG122" t="s">
        <v>280</v>
      </c>
      <c r="IH122" t="s">
        <v>280</v>
      </c>
      <c r="II122" t="s">
        <v>273</v>
      </c>
      <c r="IJ122" t="s">
        <v>273</v>
      </c>
      <c r="IK122" t="s">
        <v>280</v>
      </c>
      <c r="IL122" t="s">
        <v>280</v>
      </c>
      <c r="IM122" t="s">
        <v>280</v>
      </c>
      <c r="IN122" t="s">
        <v>280</v>
      </c>
      <c r="IO122" t="s">
        <v>280</v>
      </c>
      <c r="IP122" t="s">
        <v>280</v>
      </c>
      <c r="IQ122" t="s">
        <v>280</v>
      </c>
      <c r="IR122" t="s">
        <v>280</v>
      </c>
      <c r="IS122" t="s">
        <v>280</v>
      </c>
      <c r="IU122" t="s">
        <v>280</v>
      </c>
      <c r="IW122">
        <v>1</v>
      </c>
      <c r="IX122">
        <v>20</v>
      </c>
      <c r="IY122">
        <v>0.5</v>
      </c>
      <c r="IZ122">
        <v>0</v>
      </c>
      <c r="JA122">
        <v>0</v>
      </c>
      <c r="JB122">
        <v>0</v>
      </c>
      <c r="JC122">
        <v>0</v>
      </c>
      <c r="JD122">
        <v>0</v>
      </c>
      <c r="JE122">
        <v>0</v>
      </c>
      <c r="JF122">
        <v>0.5</v>
      </c>
      <c r="JG122" t="s">
        <v>302</v>
      </c>
      <c r="JH122" s="14">
        <v>19.25</v>
      </c>
      <c r="JI122">
        <v>6</v>
      </c>
      <c r="JJ122">
        <v>11</v>
      </c>
      <c r="JK122" t="s">
        <v>1412</v>
      </c>
      <c r="JL122" t="s">
        <v>302</v>
      </c>
      <c r="JM122" s="2">
        <v>46107</v>
      </c>
    </row>
    <row r="123" spans="1:273" x14ac:dyDescent="0.25">
      <c r="A123" t="s">
        <v>1413</v>
      </c>
      <c r="B123" t="s">
        <v>1414</v>
      </c>
      <c r="C123" t="s">
        <v>1415</v>
      </c>
      <c r="D123" t="s">
        <v>1416</v>
      </c>
      <c r="E123">
        <v>69147</v>
      </c>
      <c r="F123" t="s">
        <v>1417</v>
      </c>
      <c r="G123" t="s">
        <v>1418</v>
      </c>
      <c r="H123" t="s">
        <v>387</v>
      </c>
      <c r="I123">
        <v>170</v>
      </c>
      <c r="J123">
        <v>170</v>
      </c>
      <c r="K123">
        <v>0</v>
      </c>
      <c r="L123">
        <v>0</v>
      </c>
      <c r="M123">
        <v>1930</v>
      </c>
      <c r="O123" t="s">
        <v>280</v>
      </c>
      <c r="Q123" t="s">
        <v>274</v>
      </c>
      <c r="R123" t="s">
        <v>275</v>
      </c>
      <c r="S123" t="s">
        <v>276</v>
      </c>
      <c r="T123" t="s">
        <v>273</v>
      </c>
      <c r="U123" t="s">
        <v>277</v>
      </c>
      <c r="W123">
        <v>1</v>
      </c>
      <c r="X123" t="s">
        <v>273</v>
      </c>
      <c r="Y123" t="s">
        <v>280</v>
      </c>
      <c r="AE123" t="s">
        <v>273</v>
      </c>
      <c r="AG123">
        <v>468</v>
      </c>
      <c r="AH123" s="1">
        <v>800</v>
      </c>
      <c r="AI123">
        <v>50</v>
      </c>
      <c r="AJ123">
        <v>800</v>
      </c>
      <c r="AK123" s="2">
        <v>45566</v>
      </c>
      <c r="AL123" s="2">
        <v>45930</v>
      </c>
      <c r="AM123" s="10">
        <v>13000</v>
      </c>
      <c r="AO123" s="10"/>
      <c r="AQ123" s="10"/>
      <c r="AS123" s="10"/>
      <c r="AT123" s="10">
        <v>13000</v>
      </c>
      <c r="AU123" s="10">
        <v>200</v>
      </c>
      <c r="AV123" s="10">
        <v>0</v>
      </c>
      <c r="AW123" s="10">
        <v>0</v>
      </c>
      <c r="AX123" s="10">
        <v>0</v>
      </c>
      <c r="AY123" s="10">
        <v>0</v>
      </c>
      <c r="AZ123" s="10">
        <v>200</v>
      </c>
      <c r="BB123" s="10">
        <v>0</v>
      </c>
      <c r="BC123" s="10">
        <v>0</v>
      </c>
      <c r="BD123" s="10">
        <v>0</v>
      </c>
      <c r="BE123" s="10">
        <v>0</v>
      </c>
      <c r="BF123" t="s">
        <v>1419</v>
      </c>
      <c r="BG123" s="10">
        <v>25</v>
      </c>
      <c r="BH123" s="10">
        <v>25</v>
      </c>
      <c r="BI123" s="10">
        <v>13225</v>
      </c>
      <c r="BJ123" s="10">
        <v>8701</v>
      </c>
      <c r="BK123" s="10">
        <v>0</v>
      </c>
      <c r="BL123" s="10">
        <v>0</v>
      </c>
      <c r="BM123" s="10">
        <v>0</v>
      </c>
      <c r="BN123" s="10">
        <v>8701</v>
      </c>
      <c r="BO123" t="s">
        <v>280</v>
      </c>
      <c r="BQ123" s="10"/>
      <c r="BR123" s="10"/>
      <c r="BS123">
        <v>0</v>
      </c>
      <c r="BT123" s="10">
        <v>8209</v>
      </c>
      <c r="BU123" s="10">
        <v>964</v>
      </c>
      <c r="BV123" s="10">
        <v>9173</v>
      </c>
      <c r="BW123" t="s">
        <v>280</v>
      </c>
      <c r="BX123" t="s">
        <v>280</v>
      </c>
      <c r="BY123" t="s">
        <v>280</v>
      </c>
      <c r="BZ123" t="s">
        <v>280</v>
      </c>
      <c r="CA123" t="s">
        <v>280</v>
      </c>
      <c r="CB123" t="s">
        <v>280</v>
      </c>
      <c r="CC123" t="s">
        <v>280</v>
      </c>
      <c r="CD123" t="s">
        <v>280</v>
      </c>
      <c r="CE123" t="s">
        <v>280</v>
      </c>
      <c r="CF123" t="s">
        <v>280</v>
      </c>
      <c r="CH123" s="10">
        <v>821</v>
      </c>
      <c r="CI123" s="10">
        <v>0</v>
      </c>
      <c r="CJ123" s="10">
        <v>0</v>
      </c>
      <c r="CK123" s="10">
        <v>821</v>
      </c>
      <c r="CL123" s="10">
        <v>0</v>
      </c>
      <c r="CM123" s="10">
        <v>0</v>
      </c>
      <c r="CN123" s="10">
        <v>0</v>
      </c>
      <c r="CO123" s="10">
        <v>0</v>
      </c>
      <c r="CP123" s="10">
        <v>0</v>
      </c>
      <c r="CQ123" s="10">
        <v>0</v>
      </c>
      <c r="CR123" s="10">
        <v>9994</v>
      </c>
      <c r="CS123" s="10">
        <v>8701</v>
      </c>
      <c r="CT123" s="1">
        <v>2356</v>
      </c>
      <c r="CU123">
        <v>25</v>
      </c>
      <c r="CV123">
        <v>950</v>
      </c>
      <c r="CW123" s="1">
        <v>1431</v>
      </c>
      <c r="CX123">
        <v>122</v>
      </c>
      <c r="CY123">
        <v>0</v>
      </c>
      <c r="CZ123">
        <v>0</v>
      </c>
      <c r="DA123">
        <v>122</v>
      </c>
      <c r="DB123">
        <v>124</v>
      </c>
      <c r="DC123">
        <v>0</v>
      </c>
      <c r="DD123">
        <v>0</v>
      </c>
      <c r="DE123">
        <v>124</v>
      </c>
      <c r="DF123">
        <v>2</v>
      </c>
      <c r="DG123">
        <v>0</v>
      </c>
      <c r="DH123">
        <v>0</v>
      </c>
      <c r="DI123">
        <v>2</v>
      </c>
      <c r="DJ123" t="s">
        <v>1371</v>
      </c>
      <c r="DK123">
        <v>16</v>
      </c>
      <c r="DL123">
        <v>0</v>
      </c>
      <c r="DM123">
        <v>0</v>
      </c>
      <c r="DN123">
        <v>16</v>
      </c>
      <c r="DO123" s="1">
        <v>2618</v>
      </c>
      <c r="DP123">
        <v>25</v>
      </c>
      <c r="DQ123">
        <v>950</v>
      </c>
      <c r="DR123" s="1">
        <v>1693</v>
      </c>
      <c r="DS123" t="s">
        <v>297</v>
      </c>
      <c r="DT123">
        <v>0</v>
      </c>
      <c r="DU123" t="s">
        <v>280</v>
      </c>
      <c r="DV123" t="s">
        <v>280</v>
      </c>
      <c r="DW123" t="s">
        <v>280</v>
      </c>
      <c r="DX123" t="s">
        <v>280</v>
      </c>
      <c r="DY123" t="s">
        <v>280</v>
      </c>
      <c r="DZ123" t="s">
        <v>280</v>
      </c>
      <c r="EA123" t="s">
        <v>280</v>
      </c>
      <c r="EB123" t="s">
        <v>280</v>
      </c>
      <c r="EC123" t="s">
        <v>280</v>
      </c>
      <c r="ED123" t="s">
        <v>280</v>
      </c>
      <c r="EE123" t="s">
        <v>280</v>
      </c>
      <c r="EF123" t="s">
        <v>280</v>
      </c>
      <c r="EG123">
        <v>17</v>
      </c>
      <c r="EH123">
        <v>100</v>
      </c>
      <c r="EI123" t="s">
        <v>285</v>
      </c>
      <c r="EJ123">
        <v>10</v>
      </c>
      <c r="EK123" t="s">
        <v>285</v>
      </c>
      <c r="EL123">
        <v>7</v>
      </c>
      <c r="EM123" t="s">
        <v>285</v>
      </c>
      <c r="EN123">
        <v>140</v>
      </c>
      <c r="EO123">
        <v>15</v>
      </c>
      <c r="EP123">
        <v>0</v>
      </c>
      <c r="EQ123">
        <v>155</v>
      </c>
      <c r="ER123">
        <v>0</v>
      </c>
      <c r="ES123">
        <v>0</v>
      </c>
      <c r="ET123">
        <v>0</v>
      </c>
      <c r="EU123">
        <v>0</v>
      </c>
      <c r="EV123">
        <v>0</v>
      </c>
      <c r="EW123">
        <v>0</v>
      </c>
      <c r="EX123">
        <v>0</v>
      </c>
      <c r="EY123">
        <v>0</v>
      </c>
      <c r="EZ123">
        <v>0</v>
      </c>
      <c r="FA123">
        <v>0</v>
      </c>
      <c r="FB123">
        <v>0</v>
      </c>
      <c r="FC123">
        <v>0</v>
      </c>
      <c r="FD123">
        <v>0</v>
      </c>
      <c r="FE123">
        <v>140</v>
      </c>
      <c r="FF123">
        <v>15</v>
      </c>
      <c r="FG123">
        <v>155</v>
      </c>
      <c r="FH123">
        <v>0</v>
      </c>
      <c r="FI123">
        <v>0</v>
      </c>
      <c r="FJ123" t="s">
        <v>280</v>
      </c>
      <c r="FK123" t="s">
        <v>362</v>
      </c>
      <c r="FV123" t="s">
        <v>280</v>
      </c>
      <c r="FW123" t="s">
        <v>280</v>
      </c>
      <c r="FX123" t="s">
        <v>280</v>
      </c>
      <c r="FY123" t="s">
        <v>280</v>
      </c>
      <c r="FZ123" t="s">
        <v>280</v>
      </c>
      <c r="GA123" t="s">
        <v>280</v>
      </c>
      <c r="GB123">
        <v>0</v>
      </c>
      <c r="GC123" s="12"/>
      <c r="GE123">
        <v>1</v>
      </c>
      <c r="GF123">
        <v>0</v>
      </c>
      <c r="GG123">
        <v>1</v>
      </c>
      <c r="GH123">
        <v>0</v>
      </c>
      <c r="GI123">
        <v>0</v>
      </c>
      <c r="GJ123">
        <v>0</v>
      </c>
      <c r="GK123">
        <v>1</v>
      </c>
      <c r="GL123">
        <v>1</v>
      </c>
      <c r="GM123">
        <v>0</v>
      </c>
      <c r="GN123">
        <v>0</v>
      </c>
      <c r="GO123">
        <v>1</v>
      </c>
      <c r="GP123">
        <v>12</v>
      </c>
      <c r="GQ123">
        <v>0</v>
      </c>
      <c r="GR123">
        <v>12</v>
      </c>
      <c r="GS123">
        <v>0</v>
      </c>
      <c r="GT123">
        <v>0</v>
      </c>
      <c r="GU123">
        <v>0</v>
      </c>
      <c r="GV123">
        <v>12</v>
      </c>
      <c r="GW123">
        <v>12</v>
      </c>
      <c r="GX123">
        <v>0</v>
      </c>
      <c r="GY123">
        <v>0</v>
      </c>
      <c r="GZ123">
        <v>12</v>
      </c>
      <c r="HA123">
        <v>0</v>
      </c>
      <c r="HB123">
        <v>0</v>
      </c>
      <c r="HC123">
        <v>0</v>
      </c>
      <c r="HD123">
        <v>0</v>
      </c>
      <c r="HE123">
        <v>0</v>
      </c>
      <c r="HF123">
        <v>0</v>
      </c>
      <c r="HG123">
        <v>0</v>
      </c>
      <c r="HH123">
        <v>0</v>
      </c>
      <c r="HI123" t="s">
        <v>280</v>
      </c>
      <c r="HK123" t="s">
        <v>280</v>
      </c>
      <c r="HM123" t="s">
        <v>280</v>
      </c>
      <c r="HO123" t="s">
        <v>297</v>
      </c>
      <c r="HP123" t="s">
        <v>273</v>
      </c>
      <c r="HQ123">
        <v>1</v>
      </c>
      <c r="HR123" t="s">
        <v>297</v>
      </c>
      <c r="HS123" t="s">
        <v>1420</v>
      </c>
      <c r="HT123" t="s">
        <v>299</v>
      </c>
      <c r="HU123" t="s">
        <v>273</v>
      </c>
      <c r="HV123" t="s">
        <v>278</v>
      </c>
      <c r="HX123" t="s">
        <v>286</v>
      </c>
      <c r="HZ123">
        <v>400</v>
      </c>
      <c r="IA123">
        <v>400</v>
      </c>
      <c r="IB123" t="s">
        <v>280</v>
      </c>
      <c r="IC123" t="s">
        <v>280</v>
      </c>
      <c r="ID123" t="s">
        <v>280</v>
      </c>
      <c r="IE123" t="s">
        <v>280</v>
      </c>
      <c r="IF123" t="s">
        <v>280</v>
      </c>
      <c r="IG123" t="s">
        <v>280</v>
      </c>
      <c r="IH123" t="s">
        <v>280</v>
      </c>
      <c r="II123" t="s">
        <v>280</v>
      </c>
      <c r="IJ123" t="s">
        <v>280</v>
      </c>
      <c r="IK123" t="s">
        <v>280</v>
      </c>
      <c r="IL123" t="s">
        <v>280</v>
      </c>
      <c r="IM123" t="s">
        <v>280</v>
      </c>
      <c r="IN123" t="s">
        <v>280</v>
      </c>
      <c r="IO123" t="s">
        <v>280</v>
      </c>
      <c r="IP123" t="s">
        <v>280</v>
      </c>
      <c r="IQ123" t="s">
        <v>280</v>
      </c>
      <c r="IR123" t="s">
        <v>280</v>
      </c>
      <c r="IS123" t="s">
        <v>280</v>
      </c>
      <c r="IU123" t="s">
        <v>280</v>
      </c>
      <c r="IW123">
        <v>1</v>
      </c>
      <c r="IX123">
        <v>16</v>
      </c>
      <c r="IY123">
        <v>0.4</v>
      </c>
      <c r="IZ123">
        <v>0</v>
      </c>
      <c r="JA123">
        <v>0</v>
      </c>
      <c r="JB123">
        <v>0</v>
      </c>
      <c r="JC123">
        <v>0</v>
      </c>
      <c r="JD123">
        <v>0</v>
      </c>
      <c r="JE123">
        <v>0</v>
      </c>
      <c r="JF123">
        <v>0.4</v>
      </c>
      <c r="JG123" t="s">
        <v>1421</v>
      </c>
      <c r="JH123" s="14">
        <v>22</v>
      </c>
      <c r="JI123">
        <v>0</v>
      </c>
      <c r="JJ123">
        <v>0</v>
      </c>
      <c r="JK123" t="s">
        <v>1422</v>
      </c>
      <c r="JL123" t="s">
        <v>304</v>
      </c>
      <c r="JM123" s="2">
        <v>46098</v>
      </c>
    </row>
    <row r="124" spans="1:273" x14ac:dyDescent="0.25">
      <c r="A124" t="s">
        <v>1423</v>
      </c>
      <c r="B124" t="s">
        <v>1424</v>
      </c>
      <c r="C124" t="s">
        <v>1425</v>
      </c>
      <c r="D124" t="s">
        <v>1426</v>
      </c>
      <c r="E124">
        <v>68850</v>
      </c>
      <c r="F124" t="s">
        <v>842</v>
      </c>
      <c r="G124" t="s">
        <v>1427</v>
      </c>
      <c r="H124" t="s">
        <v>272</v>
      </c>
      <c r="I124" s="1">
        <v>11205</v>
      </c>
      <c r="J124" s="1">
        <v>11205</v>
      </c>
      <c r="K124">
        <v>0</v>
      </c>
      <c r="L124">
        <v>0</v>
      </c>
      <c r="M124">
        <v>2005</v>
      </c>
      <c r="N124">
        <v>2005</v>
      </c>
      <c r="O124" t="s">
        <v>280</v>
      </c>
      <c r="Q124" t="s">
        <v>274</v>
      </c>
      <c r="R124" t="s">
        <v>275</v>
      </c>
      <c r="S124" t="s">
        <v>276</v>
      </c>
      <c r="T124" t="s">
        <v>273</v>
      </c>
      <c r="U124" t="s">
        <v>277</v>
      </c>
      <c r="W124">
        <v>1</v>
      </c>
      <c r="X124" t="s">
        <v>280</v>
      </c>
      <c r="Y124" t="s">
        <v>273</v>
      </c>
      <c r="Z124">
        <v>1509</v>
      </c>
      <c r="AA124" t="s">
        <v>280</v>
      </c>
      <c r="AC124" t="s">
        <v>273</v>
      </c>
      <c r="AE124" t="s">
        <v>273</v>
      </c>
      <c r="AG124" s="1">
        <v>18500</v>
      </c>
      <c r="AH124" s="1">
        <v>3120</v>
      </c>
      <c r="AI124">
        <v>52</v>
      </c>
      <c r="AJ124" s="1">
        <v>3120</v>
      </c>
      <c r="AK124" s="2">
        <v>45566</v>
      </c>
      <c r="AL124" s="2">
        <v>45930</v>
      </c>
      <c r="AM124" s="10">
        <v>606700</v>
      </c>
      <c r="AO124" s="10"/>
      <c r="AQ124" s="10"/>
      <c r="AS124" s="10"/>
      <c r="AT124" s="10">
        <v>606700</v>
      </c>
      <c r="AU124" s="10">
        <v>1626</v>
      </c>
      <c r="AV124" s="10">
        <v>500</v>
      </c>
      <c r="AW124" s="10">
        <v>0</v>
      </c>
      <c r="AX124" s="10">
        <v>0</v>
      </c>
      <c r="AY124" s="10">
        <v>3144</v>
      </c>
      <c r="AZ124" s="10">
        <v>5270</v>
      </c>
      <c r="BA124" t="s">
        <v>1428</v>
      </c>
      <c r="BB124" s="10">
        <v>1810</v>
      </c>
      <c r="BC124" s="10">
        <v>1810</v>
      </c>
      <c r="BD124" s="10">
        <v>454</v>
      </c>
      <c r="BE124" s="10">
        <v>300</v>
      </c>
      <c r="BF124" t="s">
        <v>1429</v>
      </c>
      <c r="BG124" s="10">
        <v>8143</v>
      </c>
      <c r="BH124" s="10">
        <v>8897</v>
      </c>
      <c r="BI124" s="10">
        <v>622677</v>
      </c>
      <c r="BJ124" s="10">
        <v>0</v>
      </c>
      <c r="BK124" s="10">
        <v>0</v>
      </c>
      <c r="BL124" s="10">
        <v>0</v>
      </c>
      <c r="BM124" s="10">
        <v>0</v>
      </c>
      <c r="BN124" s="10">
        <v>0</v>
      </c>
      <c r="BO124" t="s">
        <v>280</v>
      </c>
      <c r="BQ124" s="10"/>
      <c r="BR124" s="10"/>
      <c r="BS124">
        <v>0</v>
      </c>
      <c r="BT124" s="10">
        <v>252368</v>
      </c>
      <c r="BU124" s="10">
        <v>111927</v>
      </c>
      <c r="BV124" s="10">
        <v>364295</v>
      </c>
      <c r="BW124" t="s">
        <v>273</v>
      </c>
      <c r="BX124" t="s">
        <v>273</v>
      </c>
      <c r="BY124" t="s">
        <v>273</v>
      </c>
      <c r="BZ124" t="s">
        <v>273</v>
      </c>
      <c r="CA124" t="s">
        <v>273</v>
      </c>
      <c r="CB124" t="s">
        <v>273</v>
      </c>
      <c r="CC124" t="s">
        <v>273</v>
      </c>
      <c r="CD124" t="s">
        <v>273</v>
      </c>
      <c r="CE124" t="s">
        <v>273</v>
      </c>
      <c r="CF124" t="s">
        <v>273</v>
      </c>
      <c r="CG124" t="s">
        <v>1430</v>
      </c>
      <c r="CH124" s="10">
        <v>47431</v>
      </c>
      <c r="CI124" s="10">
        <v>5311</v>
      </c>
      <c r="CJ124" s="10">
        <v>630</v>
      </c>
      <c r="CK124" s="10">
        <v>53372</v>
      </c>
      <c r="CL124" s="10">
        <v>7689</v>
      </c>
      <c r="CM124" s="10">
        <v>863</v>
      </c>
      <c r="CN124" s="10">
        <v>300</v>
      </c>
      <c r="CO124" s="10">
        <v>3800</v>
      </c>
      <c r="CP124" s="10">
        <v>112378</v>
      </c>
      <c r="CQ124" s="10">
        <v>125030</v>
      </c>
      <c r="CR124" s="10">
        <v>542697</v>
      </c>
      <c r="CS124" s="10">
        <v>28621</v>
      </c>
      <c r="CT124" s="1">
        <v>43171</v>
      </c>
      <c r="CU124" s="1">
        <v>1981</v>
      </c>
      <c r="CV124" s="1">
        <v>10242</v>
      </c>
      <c r="CW124" s="1">
        <v>34910</v>
      </c>
      <c r="CX124" s="1">
        <v>3520</v>
      </c>
      <c r="CY124">
        <v>0</v>
      </c>
      <c r="CZ124" s="1">
        <v>1101</v>
      </c>
      <c r="DA124" s="1">
        <v>2419</v>
      </c>
      <c r="DB124" s="1">
        <v>2192</v>
      </c>
      <c r="DC124">
        <v>39</v>
      </c>
      <c r="DD124">
        <v>727</v>
      </c>
      <c r="DE124" s="1">
        <v>1504</v>
      </c>
      <c r="DF124">
        <v>32</v>
      </c>
      <c r="DG124">
        <v>0</v>
      </c>
      <c r="DH124">
        <v>0</v>
      </c>
      <c r="DI124">
        <v>32</v>
      </c>
      <c r="DJ124" t="s">
        <v>1431</v>
      </c>
      <c r="DK124">
        <v>655</v>
      </c>
      <c r="DL124">
        <v>17</v>
      </c>
      <c r="DM124">
        <v>15</v>
      </c>
      <c r="DN124">
        <v>657</v>
      </c>
      <c r="DO124" s="1">
        <v>49538</v>
      </c>
      <c r="DP124" s="1">
        <v>2037</v>
      </c>
      <c r="DQ124" s="1">
        <v>12085</v>
      </c>
      <c r="DR124" s="1">
        <v>39490</v>
      </c>
      <c r="DS124" t="s">
        <v>1432</v>
      </c>
      <c r="DT124">
        <v>0</v>
      </c>
      <c r="DU124" t="s">
        <v>273</v>
      </c>
      <c r="DV124" t="s">
        <v>273</v>
      </c>
      <c r="DW124" t="s">
        <v>280</v>
      </c>
      <c r="DX124" t="s">
        <v>280</v>
      </c>
      <c r="DY124" t="s">
        <v>273</v>
      </c>
      <c r="DZ124" t="s">
        <v>273</v>
      </c>
      <c r="EA124" t="s">
        <v>273</v>
      </c>
      <c r="EB124" t="s">
        <v>273</v>
      </c>
      <c r="EC124" t="s">
        <v>280</v>
      </c>
      <c r="ED124" t="s">
        <v>273</v>
      </c>
      <c r="EE124" t="s">
        <v>280</v>
      </c>
      <c r="EF124" t="s">
        <v>280</v>
      </c>
      <c r="EG124" s="1">
        <v>2629</v>
      </c>
      <c r="EH124" s="1">
        <v>31425</v>
      </c>
      <c r="EI124" t="s">
        <v>281</v>
      </c>
      <c r="EJ124" s="1">
        <v>2796</v>
      </c>
      <c r="EK124" t="s">
        <v>281</v>
      </c>
      <c r="EL124" s="1">
        <v>4775</v>
      </c>
      <c r="EM124" t="s">
        <v>281</v>
      </c>
      <c r="EN124" s="1">
        <v>13205</v>
      </c>
      <c r="EO124" s="1">
        <v>11384</v>
      </c>
      <c r="EP124">
        <v>787</v>
      </c>
      <c r="EQ124" s="1">
        <v>25376</v>
      </c>
      <c r="ER124" s="1">
        <v>2911</v>
      </c>
      <c r="ES124">
        <v>817</v>
      </c>
      <c r="ET124" s="1">
        <v>3728</v>
      </c>
      <c r="EU124" s="1">
        <v>1420</v>
      </c>
      <c r="EV124">
        <v>15</v>
      </c>
      <c r="EW124" s="1">
        <v>1435</v>
      </c>
      <c r="EX124" s="1">
        <v>5298</v>
      </c>
      <c r="EY124">
        <v>782</v>
      </c>
      <c r="EZ124" s="1">
        <v>6080</v>
      </c>
      <c r="FA124">
        <v>19</v>
      </c>
      <c r="FB124">
        <v>0</v>
      </c>
      <c r="FC124">
        <v>19</v>
      </c>
      <c r="FD124" s="1">
        <v>11262</v>
      </c>
      <c r="FE124" s="1">
        <v>22853</v>
      </c>
      <c r="FF124" s="1">
        <v>12998</v>
      </c>
      <c r="FG124" s="1">
        <v>36638</v>
      </c>
      <c r="FH124">
        <v>324</v>
      </c>
      <c r="FI124">
        <v>346</v>
      </c>
      <c r="FJ124" t="s">
        <v>273</v>
      </c>
      <c r="FK124" t="s">
        <v>362</v>
      </c>
      <c r="FV124" t="s">
        <v>280</v>
      </c>
      <c r="FW124" t="s">
        <v>280</v>
      </c>
      <c r="FX124" t="s">
        <v>273</v>
      </c>
      <c r="FY124" t="s">
        <v>273</v>
      </c>
      <c r="FZ124" t="s">
        <v>280</v>
      </c>
      <c r="GA124" t="s">
        <v>280</v>
      </c>
      <c r="GB124">
        <v>100</v>
      </c>
      <c r="GC124" s="12" t="s">
        <v>280</v>
      </c>
      <c r="GE124">
        <v>62</v>
      </c>
      <c r="GF124">
        <v>61</v>
      </c>
      <c r="GG124">
        <v>123</v>
      </c>
      <c r="GH124">
        <v>49</v>
      </c>
      <c r="GI124">
        <v>175</v>
      </c>
      <c r="GJ124">
        <v>16</v>
      </c>
      <c r="GK124">
        <v>363</v>
      </c>
      <c r="GL124">
        <v>281</v>
      </c>
      <c r="GM124">
        <v>82</v>
      </c>
      <c r="GN124">
        <v>0</v>
      </c>
      <c r="GO124">
        <v>363</v>
      </c>
      <c r="GP124" s="1">
        <v>1922</v>
      </c>
      <c r="GQ124" s="1">
        <v>1121</v>
      </c>
      <c r="GR124" s="1">
        <v>3043</v>
      </c>
      <c r="GS124">
        <v>544</v>
      </c>
      <c r="GT124" s="1">
        <v>1306</v>
      </c>
      <c r="GU124" s="1">
        <v>2081</v>
      </c>
      <c r="GV124" s="1">
        <v>6974</v>
      </c>
      <c r="GW124" s="1">
        <v>3297</v>
      </c>
      <c r="GX124" s="1">
        <v>3677</v>
      </c>
      <c r="GY124">
        <v>0</v>
      </c>
      <c r="GZ124" s="1">
        <v>6974</v>
      </c>
      <c r="HA124">
        <v>0</v>
      </c>
      <c r="HB124">
        <v>0</v>
      </c>
      <c r="HC124">
        <v>2</v>
      </c>
      <c r="HD124">
        <v>0</v>
      </c>
      <c r="HE124">
        <v>2</v>
      </c>
      <c r="HF124">
        <v>0</v>
      </c>
      <c r="HG124">
        <v>2</v>
      </c>
      <c r="HH124">
        <v>0</v>
      </c>
      <c r="HI124" t="s">
        <v>273</v>
      </c>
      <c r="HJ124">
        <v>650</v>
      </c>
      <c r="HK124" t="s">
        <v>273</v>
      </c>
      <c r="HL124">
        <v>0</v>
      </c>
      <c r="HM124" t="s">
        <v>273</v>
      </c>
      <c r="HN124">
        <v>0</v>
      </c>
      <c r="HO124" t="s">
        <v>1433</v>
      </c>
      <c r="HP124" t="s">
        <v>273</v>
      </c>
      <c r="HQ124">
        <v>15</v>
      </c>
      <c r="HR124" t="s">
        <v>325</v>
      </c>
      <c r="HS124" t="s">
        <v>1434</v>
      </c>
      <c r="HT124" t="s">
        <v>299</v>
      </c>
      <c r="HU124" t="s">
        <v>273</v>
      </c>
      <c r="HV124" t="s">
        <v>278</v>
      </c>
      <c r="HX124" t="s">
        <v>286</v>
      </c>
      <c r="HY124" t="s">
        <v>300</v>
      </c>
      <c r="HZ124">
        <v>172</v>
      </c>
      <c r="IA124">
        <v>183</v>
      </c>
      <c r="IB124" t="s">
        <v>273</v>
      </c>
      <c r="IC124" t="s">
        <v>280</v>
      </c>
      <c r="ID124" t="s">
        <v>280</v>
      </c>
      <c r="IE124" t="s">
        <v>280</v>
      </c>
      <c r="IF124" t="s">
        <v>273</v>
      </c>
      <c r="IG124" t="s">
        <v>280</v>
      </c>
      <c r="IH124" t="s">
        <v>280</v>
      </c>
      <c r="II124" t="s">
        <v>273</v>
      </c>
      <c r="IJ124" t="s">
        <v>280</v>
      </c>
      <c r="IK124" t="s">
        <v>273</v>
      </c>
      <c r="IL124" t="s">
        <v>280</v>
      </c>
      <c r="IM124" t="s">
        <v>280</v>
      </c>
      <c r="IN124" t="s">
        <v>280</v>
      </c>
      <c r="IO124" t="s">
        <v>280</v>
      </c>
      <c r="IP124" t="s">
        <v>280</v>
      </c>
      <c r="IQ124" t="s">
        <v>280</v>
      </c>
      <c r="IR124" t="s">
        <v>280</v>
      </c>
      <c r="IS124" t="s">
        <v>280</v>
      </c>
      <c r="IT124" t="s">
        <v>1435</v>
      </c>
      <c r="IU124" t="s">
        <v>280</v>
      </c>
      <c r="IW124">
        <v>9</v>
      </c>
      <c r="IX124">
        <v>256.5</v>
      </c>
      <c r="IY124">
        <v>6.41</v>
      </c>
      <c r="IZ124">
        <v>0</v>
      </c>
      <c r="JA124">
        <v>0</v>
      </c>
      <c r="JB124">
        <v>0</v>
      </c>
      <c r="JC124">
        <v>0</v>
      </c>
      <c r="JD124">
        <v>0</v>
      </c>
      <c r="JE124">
        <v>0</v>
      </c>
      <c r="JF124">
        <v>6.41</v>
      </c>
      <c r="JG124" t="s">
        <v>304</v>
      </c>
      <c r="JH124" s="14">
        <v>31.92</v>
      </c>
      <c r="JI124">
        <v>18</v>
      </c>
      <c r="JJ124">
        <v>1</v>
      </c>
      <c r="JK124" t="s">
        <v>1436</v>
      </c>
      <c r="JL124" t="s">
        <v>304</v>
      </c>
      <c r="JM124" s="2">
        <v>46058</v>
      </c>
    </row>
    <row r="125" spans="1:273" x14ac:dyDescent="0.25">
      <c r="A125" t="s">
        <v>1437</v>
      </c>
      <c r="B125" t="s">
        <v>1438</v>
      </c>
      <c r="C125" t="s">
        <v>1438</v>
      </c>
      <c r="D125" t="s">
        <v>1439</v>
      </c>
      <c r="E125">
        <v>68508</v>
      </c>
      <c r="F125" t="s">
        <v>1440</v>
      </c>
      <c r="G125" t="s">
        <v>1441</v>
      </c>
      <c r="H125" t="s">
        <v>400</v>
      </c>
      <c r="I125" s="1">
        <v>300619</v>
      </c>
      <c r="J125" s="1">
        <v>332857</v>
      </c>
      <c r="K125">
        <v>7</v>
      </c>
      <c r="L125">
        <v>1</v>
      </c>
      <c r="M125">
        <v>1963</v>
      </c>
      <c r="N125">
        <v>1978</v>
      </c>
      <c r="O125" t="s">
        <v>273</v>
      </c>
      <c r="P125">
        <v>2028</v>
      </c>
      <c r="Q125" t="s">
        <v>274</v>
      </c>
      <c r="R125" t="s">
        <v>1214</v>
      </c>
      <c r="S125" t="s">
        <v>389</v>
      </c>
      <c r="T125" t="s">
        <v>273</v>
      </c>
      <c r="U125" t="s">
        <v>277</v>
      </c>
      <c r="W125">
        <v>1</v>
      </c>
      <c r="X125" t="s">
        <v>273</v>
      </c>
      <c r="Y125" t="s">
        <v>273</v>
      </c>
      <c r="Z125">
        <v>1286</v>
      </c>
      <c r="AA125" t="s">
        <v>273</v>
      </c>
      <c r="AE125" t="s">
        <v>273</v>
      </c>
      <c r="AG125" s="1">
        <v>64000</v>
      </c>
      <c r="AH125" s="1">
        <v>3224</v>
      </c>
      <c r="AI125">
        <v>52</v>
      </c>
      <c r="AJ125" s="1">
        <v>25296</v>
      </c>
      <c r="AK125" s="2">
        <v>45536</v>
      </c>
      <c r="AL125" s="2">
        <v>45900</v>
      </c>
      <c r="AM125" s="10">
        <v>10721821</v>
      </c>
      <c r="AO125" s="10"/>
      <c r="AP125" t="s">
        <v>1442</v>
      </c>
      <c r="AQ125" s="10">
        <v>1061827</v>
      </c>
      <c r="AR125" t="s">
        <v>1443</v>
      </c>
      <c r="AS125" s="10">
        <v>1392671</v>
      </c>
      <c r="AT125" s="10">
        <v>13176319</v>
      </c>
      <c r="AU125" s="10">
        <v>53144</v>
      </c>
      <c r="AV125" s="10">
        <v>0</v>
      </c>
      <c r="AW125" s="10">
        <v>1000</v>
      </c>
      <c r="AX125" s="10">
        <v>0</v>
      </c>
      <c r="AY125" s="10">
        <v>76429</v>
      </c>
      <c r="AZ125" s="10">
        <v>130573</v>
      </c>
      <c r="BB125" s="10">
        <v>0</v>
      </c>
      <c r="BC125" s="10">
        <v>0</v>
      </c>
      <c r="BD125" s="10">
        <v>987</v>
      </c>
      <c r="BE125" s="10">
        <v>0</v>
      </c>
      <c r="BF125" t="s">
        <v>1444</v>
      </c>
      <c r="BG125" s="10">
        <v>571423</v>
      </c>
      <c r="BH125" s="10">
        <v>572410</v>
      </c>
      <c r="BI125" s="10">
        <v>13879302</v>
      </c>
      <c r="BJ125" s="10">
        <v>5200000</v>
      </c>
      <c r="BK125" s="10">
        <v>0</v>
      </c>
      <c r="BL125" s="10">
        <v>0</v>
      </c>
      <c r="BM125" s="10">
        <v>0</v>
      </c>
      <c r="BN125" s="10">
        <v>5200000</v>
      </c>
      <c r="BO125" t="s">
        <v>273</v>
      </c>
      <c r="BP125" t="s">
        <v>1445</v>
      </c>
      <c r="BQ125" s="10">
        <v>60</v>
      </c>
      <c r="BR125" s="10">
        <v>60</v>
      </c>
      <c r="BS125">
        <v>49</v>
      </c>
      <c r="BT125" s="10">
        <v>5872790</v>
      </c>
      <c r="BU125" s="10">
        <v>2367999</v>
      </c>
      <c r="BV125" s="10">
        <v>8240789</v>
      </c>
      <c r="BW125" t="s">
        <v>273</v>
      </c>
      <c r="BX125" t="s">
        <v>273</v>
      </c>
      <c r="BY125" t="s">
        <v>273</v>
      </c>
      <c r="BZ125" t="s">
        <v>280</v>
      </c>
      <c r="CA125" t="s">
        <v>273</v>
      </c>
      <c r="CB125" t="s">
        <v>273</v>
      </c>
      <c r="CC125" t="s">
        <v>280</v>
      </c>
      <c r="CD125" t="s">
        <v>273</v>
      </c>
      <c r="CE125" t="s">
        <v>280</v>
      </c>
      <c r="CF125" t="s">
        <v>273</v>
      </c>
      <c r="CH125" s="10">
        <v>732353</v>
      </c>
      <c r="CI125" s="10">
        <v>1095978</v>
      </c>
      <c r="CJ125" s="10">
        <v>106718</v>
      </c>
      <c r="CK125" s="10">
        <v>1935049</v>
      </c>
      <c r="CL125" s="10">
        <v>706658</v>
      </c>
      <c r="CM125" s="10">
        <v>133029</v>
      </c>
      <c r="CN125" s="10">
        <v>4279</v>
      </c>
      <c r="CO125" s="10">
        <v>34619</v>
      </c>
      <c r="CP125" s="10">
        <v>2002147</v>
      </c>
      <c r="CQ125" s="10">
        <v>2880732</v>
      </c>
      <c r="CR125" s="10">
        <v>13056570</v>
      </c>
      <c r="CS125" s="10">
        <v>5200000</v>
      </c>
      <c r="CT125" s="1">
        <v>649820</v>
      </c>
      <c r="CU125" s="1">
        <v>41247</v>
      </c>
      <c r="CV125" s="1">
        <v>54474</v>
      </c>
      <c r="CW125" s="1">
        <v>636593</v>
      </c>
      <c r="CX125" s="1">
        <v>41280</v>
      </c>
      <c r="CY125" s="1">
        <v>1138</v>
      </c>
      <c r="CZ125" s="1">
        <v>3311</v>
      </c>
      <c r="DA125" s="1">
        <v>39107</v>
      </c>
      <c r="DB125" s="1">
        <v>64989</v>
      </c>
      <c r="DC125" s="1">
        <v>3526</v>
      </c>
      <c r="DD125" s="1">
        <v>4418</v>
      </c>
      <c r="DE125" s="1">
        <v>64097</v>
      </c>
      <c r="DF125">
        <v>140</v>
      </c>
      <c r="DG125">
        <v>0</v>
      </c>
      <c r="DH125">
        <v>15</v>
      </c>
      <c r="DI125">
        <v>125</v>
      </c>
      <c r="DJ125" t="s">
        <v>1446</v>
      </c>
      <c r="DK125" s="1">
        <v>3115</v>
      </c>
      <c r="DL125">
        <v>416</v>
      </c>
      <c r="DM125">
        <v>115</v>
      </c>
      <c r="DN125" s="1">
        <v>3416</v>
      </c>
      <c r="DO125" s="1">
        <v>759204</v>
      </c>
      <c r="DP125" s="1">
        <v>46327</v>
      </c>
      <c r="DQ125" s="1">
        <v>62318</v>
      </c>
      <c r="DR125" s="1">
        <v>743213</v>
      </c>
      <c r="DS125" t="s">
        <v>1447</v>
      </c>
      <c r="DT125" s="1">
        <v>0</v>
      </c>
      <c r="DU125" t="s">
        <v>273</v>
      </c>
      <c r="DV125" t="s">
        <v>280</v>
      </c>
      <c r="DW125" t="s">
        <v>280</v>
      </c>
      <c r="DX125" t="s">
        <v>280</v>
      </c>
      <c r="DY125" t="s">
        <v>280</v>
      </c>
      <c r="DZ125" t="s">
        <v>280</v>
      </c>
      <c r="EA125" t="s">
        <v>273</v>
      </c>
      <c r="EB125" t="s">
        <v>280</v>
      </c>
      <c r="EC125" t="s">
        <v>280</v>
      </c>
      <c r="ED125" t="s">
        <v>273</v>
      </c>
      <c r="EE125" t="s">
        <v>280</v>
      </c>
      <c r="EF125" t="s">
        <v>280</v>
      </c>
      <c r="EG125" s="1">
        <v>169545</v>
      </c>
      <c r="EH125" s="1">
        <v>828549</v>
      </c>
      <c r="EI125" t="s">
        <v>281</v>
      </c>
      <c r="EJ125" s="1">
        <v>160160</v>
      </c>
      <c r="EK125" t="s">
        <v>285</v>
      </c>
      <c r="EL125" s="1">
        <v>91562</v>
      </c>
      <c r="EM125" t="s">
        <v>281</v>
      </c>
      <c r="EN125" s="1">
        <v>788917</v>
      </c>
      <c r="EO125" s="1">
        <v>1196931</v>
      </c>
      <c r="EP125" s="1">
        <v>23489</v>
      </c>
      <c r="EQ125" s="1">
        <v>2009337</v>
      </c>
      <c r="ER125" s="1">
        <v>311179</v>
      </c>
      <c r="ES125" s="1">
        <v>108789</v>
      </c>
      <c r="ET125" s="1">
        <v>419968</v>
      </c>
      <c r="EU125">
        <v>0</v>
      </c>
      <c r="EV125">
        <v>0</v>
      </c>
      <c r="EW125">
        <v>0</v>
      </c>
      <c r="EX125" s="1">
        <v>486213</v>
      </c>
      <c r="EY125" s="1">
        <v>98246</v>
      </c>
      <c r="EZ125" s="1">
        <v>584459</v>
      </c>
      <c r="FA125" s="1">
        <v>11414</v>
      </c>
      <c r="FB125" s="1">
        <v>1975</v>
      </c>
      <c r="FC125" s="1">
        <v>13389</v>
      </c>
      <c r="FD125" s="1">
        <v>1017816</v>
      </c>
      <c r="FE125" s="1">
        <v>1597723</v>
      </c>
      <c r="FF125" s="1">
        <v>1405941</v>
      </c>
      <c r="FG125" s="1">
        <v>3027153</v>
      </c>
      <c r="FH125">
        <v>949</v>
      </c>
      <c r="FI125">
        <v>986</v>
      </c>
      <c r="FJ125" t="s">
        <v>280</v>
      </c>
      <c r="FK125" t="s">
        <v>362</v>
      </c>
      <c r="FV125" t="s">
        <v>273</v>
      </c>
      <c r="FW125" t="s">
        <v>280</v>
      </c>
      <c r="FX125" t="s">
        <v>273</v>
      </c>
      <c r="FY125" t="s">
        <v>273</v>
      </c>
      <c r="FZ125" t="s">
        <v>280</v>
      </c>
      <c r="GA125" t="s">
        <v>280</v>
      </c>
      <c r="GB125">
        <v>233</v>
      </c>
      <c r="GC125" s="12" t="s">
        <v>280</v>
      </c>
      <c r="GE125" s="1">
        <v>1890</v>
      </c>
      <c r="GF125">
        <v>541</v>
      </c>
      <c r="GG125" s="1">
        <v>2431</v>
      </c>
      <c r="GH125">
        <v>190</v>
      </c>
      <c r="GI125">
        <v>685</v>
      </c>
      <c r="GJ125">
        <v>326</v>
      </c>
      <c r="GK125" s="1">
        <v>3632</v>
      </c>
      <c r="GL125" s="1">
        <v>2951</v>
      </c>
      <c r="GM125">
        <v>562</v>
      </c>
      <c r="GN125">
        <v>119</v>
      </c>
      <c r="GO125" s="1">
        <v>3632</v>
      </c>
      <c r="GP125" s="1">
        <v>48739</v>
      </c>
      <c r="GQ125" s="1">
        <v>27237</v>
      </c>
      <c r="GR125" s="1">
        <v>75976</v>
      </c>
      <c r="GS125" s="1">
        <v>3941</v>
      </c>
      <c r="GT125" s="1">
        <v>8440</v>
      </c>
      <c r="GU125" s="1">
        <v>9840</v>
      </c>
      <c r="GV125" s="1">
        <v>98197</v>
      </c>
      <c r="GW125" s="1">
        <v>70791</v>
      </c>
      <c r="GX125" s="1">
        <v>27402</v>
      </c>
      <c r="GY125">
        <v>4</v>
      </c>
      <c r="GZ125" s="1">
        <v>98197</v>
      </c>
      <c r="HA125">
        <v>0</v>
      </c>
      <c r="HB125">
        <v>0</v>
      </c>
      <c r="HC125">
        <v>509</v>
      </c>
      <c r="HD125" s="1">
        <v>5414</v>
      </c>
      <c r="HE125">
        <v>3</v>
      </c>
      <c r="HF125">
        <v>68</v>
      </c>
      <c r="HG125">
        <v>275</v>
      </c>
      <c r="HH125">
        <v>525</v>
      </c>
      <c r="HI125" t="s">
        <v>273</v>
      </c>
      <c r="HJ125" s="1">
        <v>9812</v>
      </c>
      <c r="HK125" t="s">
        <v>273</v>
      </c>
      <c r="HL125" s="1">
        <v>3185</v>
      </c>
      <c r="HM125" t="s">
        <v>273</v>
      </c>
      <c r="HN125" s="1">
        <v>6621</v>
      </c>
      <c r="HO125" t="s">
        <v>577</v>
      </c>
      <c r="HP125" t="s">
        <v>273</v>
      </c>
      <c r="HQ125">
        <v>164</v>
      </c>
      <c r="HR125" t="s">
        <v>1448</v>
      </c>
      <c r="HS125" t="s">
        <v>534</v>
      </c>
      <c r="HT125" t="s">
        <v>299</v>
      </c>
      <c r="HU125" t="s">
        <v>273</v>
      </c>
      <c r="HV125" s="1">
        <v>1472619</v>
      </c>
      <c r="HW125" t="s">
        <v>281</v>
      </c>
      <c r="HX125" t="s">
        <v>286</v>
      </c>
      <c r="HY125" t="s">
        <v>300</v>
      </c>
      <c r="HZ125">
        <v>802</v>
      </c>
      <c r="IA125">
        <v>496</v>
      </c>
      <c r="IB125" t="s">
        <v>273</v>
      </c>
      <c r="IC125" t="s">
        <v>273</v>
      </c>
      <c r="ID125" t="s">
        <v>280</v>
      </c>
      <c r="IE125" t="s">
        <v>280</v>
      </c>
      <c r="IF125" t="s">
        <v>273</v>
      </c>
      <c r="IG125" t="s">
        <v>280</v>
      </c>
      <c r="IH125" t="s">
        <v>273</v>
      </c>
      <c r="II125" t="s">
        <v>273</v>
      </c>
      <c r="IJ125" t="s">
        <v>273</v>
      </c>
      <c r="IK125" t="s">
        <v>273</v>
      </c>
      <c r="IL125" t="s">
        <v>280</v>
      </c>
      <c r="IM125" t="s">
        <v>273</v>
      </c>
      <c r="IN125" t="s">
        <v>280</v>
      </c>
      <c r="IO125" t="s">
        <v>273</v>
      </c>
      <c r="IP125" t="s">
        <v>273</v>
      </c>
      <c r="IQ125" t="s">
        <v>273</v>
      </c>
      <c r="IR125" t="s">
        <v>280</v>
      </c>
      <c r="IS125" t="s">
        <v>280</v>
      </c>
      <c r="IU125" t="s">
        <v>280</v>
      </c>
      <c r="IW125">
        <v>23</v>
      </c>
      <c r="IX125">
        <v>870</v>
      </c>
      <c r="IY125">
        <v>21.75</v>
      </c>
      <c r="IZ125">
        <v>23</v>
      </c>
      <c r="JA125">
        <v>870</v>
      </c>
      <c r="JB125">
        <v>21.75</v>
      </c>
      <c r="JC125">
        <v>120</v>
      </c>
      <c r="JD125">
        <v>3400</v>
      </c>
      <c r="JE125">
        <v>85</v>
      </c>
      <c r="JF125">
        <v>106.75</v>
      </c>
      <c r="JG125" t="s">
        <v>302</v>
      </c>
      <c r="JH125" s="14">
        <v>90.17</v>
      </c>
      <c r="JI125">
        <v>180</v>
      </c>
      <c r="JJ125">
        <v>169</v>
      </c>
      <c r="JK125" t="s">
        <v>1449</v>
      </c>
      <c r="JL125" t="s">
        <v>304</v>
      </c>
      <c r="JM125" s="2">
        <v>46107</v>
      </c>
    </row>
    <row r="126" spans="1:273" x14ac:dyDescent="0.25">
      <c r="A126" s="7" t="s">
        <v>1450</v>
      </c>
      <c r="B126" s="7" t="s">
        <v>1451</v>
      </c>
      <c r="C126" s="7" t="s">
        <v>1452</v>
      </c>
      <c r="D126" s="7" t="s">
        <v>1453</v>
      </c>
      <c r="E126" s="7">
        <v>68852</v>
      </c>
      <c r="F126" s="7" t="s">
        <v>1454</v>
      </c>
      <c r="G126" s="7" t="s">
        <v>1455</v>
      </c>
      <c r="H126" s="7" t="s">
        <v>272</v>
      </c>
      <c r="I126" s="7">
        <v>215</v>
      </c>
      <c r="J126" s="7">
        <v>215</v>
      </c>
      <c r="K126" s="7">
        <v>0</v>
      </c>
      <c r="L126" s="7">
        <v>0</v>
      </c>
      <c r="M126" s="7"/>
      <c r="N126" s="7"/>
      <c r="O126" s="7"/>
      <c r="P126" s="7"/>
      <c r="Q126" s="7" t="s">
        <v>274</v>
      </c>
      <c r="R126" s="7" t="s">
        <v>275</v>
      </c>
      <c r="S126" s="7" t="s">
        <v>276</v>
      </c>
      <c r="T126" s="7" t="s">
        <v>280</v>
      </c>
      <c r="U126" s="7" t="s">
        <v>277</v>
      </c>
      <c r="V126" s="7" t="s">
        <v>280</v>
      </c>
      <c r="W126" s="7">
        <v>1</v>
      </c>
      <c r="X126" s="7"/>
      <c r="Y126" s="7"/>
      <c r="Z126" s="7"/>
      <c r="AA126" s="7"/>
      <c r="AB126" s="7"/>
      <c r="AC126" s="7"/>
      <c r="AD126" s="7"/>
      <c r="AE126" s="7"/>
      <c r="AF126" s="7"/>
      <c r="AG126" s="7">
        <v>714</v>
      </c>
      <c r="AH126" s="9"/>
      <c r="AI126" s="7"/>
      <c r="AJ126" s="7"/>
      <c r="AK126" s="8">
        <v>45474</v>
      </c>
      <c r="AL126" s="8">
        <v>45838</v>
      </c>
      <c r="AM126" s="11"/>
      <c r="AN126" s="7"/>
      <c r="AO126" s="11"/>
      <c r="AP126" s="7"/>
      <c r="AQ126" s="11"/>
      <c r="AR126" s="7"/>
      <c r="AS126" s="11"/>
      <c r="AT126" s="11"/>
      <c r="AU126" s="11"/>
      <c r="AV126" s="11"/>
      <c r="AW126" s="11"/>
      <c r="AX126" s="11"/>
      <c r="AY126" s="11"/>
      <c r="AZ126" s="11"/>
      <c r="BA126" s="7"/>
      <c r="BB126" s="11"/>
      <c r="BC126" s="11"/>
      <c r="BD126" s="11"/>
      <c r="BE126" s="11"/>
      <c r="BF126" s="7"/>
      <c r="BG126" s="11"/>
      <c r="BH126" s="11"/>
      <c r="BI126" s="11"/>
      <c r="BJ126" s="11"/>
      <c r="BK126" s="11"/>
      <c r="BL126" s="11"/>
      <c r="BM126" s="11"/>
      <c r="BN126" s="11"/>
      <c r="BO126" s="7"/>
      <c r="BP126" s="7"/>
      <c r="BQ126" s="11"/>
      <c r="BR126" s="11"/>
      <c r="BS126" s="7"/>
      <c r="BT126" s="11"/>
      <c r="BU126" s="11"/>
      <c r="BV126" s="11"/>
      <c r="BW126" s="7"/>
      <c r="BX126" s="7"/>
      <c r="BY126" s="7"/>
      <c r="BZ126" s="7"/>
      <c r="CA126" s="7"/>
      <c r="CB126" s="7"/>
      <c r="CC126" s="7"/>
      <c r="CD126" s="7"/>
      <c r="CE126" s="7"/>
      <c r="CF126" s="7"/>
      <c r="CG126" s="7"/>
      <c r="CH126" s="11"/>
      <c r="CI126" s="11"/>
      <c r="CJ126" s="11"/>
      <c r="CK126" s="11"/>
      <c r="CL126" s="11"/>
      <c r="CM126" s="11"/>
      <c r="CN126" s="11"/>
      <c r="CO126" s="11"/>
      <c r="CP126" s="11"/>
      <c r="CQ126" s="11"/>
      <c r="CR126" s="11"/>
      <c r="CS126" s="11"/>
      <c r="CT126" s="7">
        <v>0</v>
      </c>
      <c r="CU126" s="7"/>
      <c r="CV126" s="7"/>
      <c r="CW126" s="7"/>
      <c r="CX126" s="7">
        <v>0</v>
      </c>
      <c r="CY126" s="7"/>
      <c r="CZ126" s="7"/>
      <c r="DA126" s="7"/>
      <c r="DB126" s="7">
        <v>0</v>
      </c>
      <c r="DC126" s="7"/>
      <c r="DD126" s="7"/>
      <c r="DE126" s="7"/>
      <c r="DF126" s="7">
        <v>0</v>
      </c>
      <c r="DG126" s="7"/>
      <c r="DH126" s="7"/>
      <c r="DI126" s="7"/>
      <c r="DJ126" s="7"/>
      <c r="DK126" s="7">
        <v>0</v>
      </c>
      <c r="DL126" s="7"/>
      <c r="DM126" s="7"/>
      <c r="DN126" s="7"/>
      <c r="DO126" s="7">
        <v>0</v>
      </c>
      <c r="DP126" s="7"/>
      <c r="DQ126" s="7"/>
      <c r="DR126" s="7"/>
      <c r="DS126" s="7"/>
      <c r="DT126" s="7"/>
      <c r="DU126" s="7"/>
      <c r="DV126" s="7"/>
      <c r="DW126" s="7" t="s">
        <v>280</v>
      </c>
      <c r="DX126" s="7"/>
      <c r="DY126" s="7"/>
      <c r="DZ126" s="7"/>
      <c r="EA126" s="7"/>
      <c r="EB126" s="7"/>
      <c r="EC126" s="7" t="s">
        <v>280</v>
      </c>
      <c r="ED126" s="7"/>
      <c r="EE126" s="7"/>
      <c r="EF126" s="7" t="s">
        <v>280</v>
      </c>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t="s">
        <v>273</v>
      </c>
      <c r="FY126" s="7"/>
      <c r="FZ126" s="7"/>
      <c r="GA126" s="7" t="s">
        <v>280</v>
      </c>
      <c r="GB126" s="7"/>
      <c r="GC126" s="13"/>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c r="IP126" s="7"/>
      <c r="IQ126" s="7"/>
      <c r="IR126" s="7"/>
      <c r="IS126" s="7"/>
      <c r="IT126" s="7"/>
      <c r="IU126" s="7"/>
      <c r="IV126" s="7"/>
      <c r="IW126" s="7"/>
      <c r="IX126" s="7"/>
      <c r="IY126" s="7"/>
      <c r="IZ126" s="7"/>
      <c r="JA126" s="7"/>
      <c r="JB126" s="7"/>
      <c r="JC126" s="7"/>
      <c r="JD126" s="7"/>
      <c r="JE126" s="7"/>
      <c r="JF126" s="7"/>
      <c r="JG126" s="7"/>
      <c r="JH126" s="15"/>
      <c r="JI126" s="7"/>
      <c r="JJ126" s="7"/>
      <c r="JK126" s="7"/>
      <c r="JL126" s="7"/>
      <c r="JM126" s="7"/>
    </row>
    <row r="127" spans="1:273" x14ac:dyDescent="0.25">
      <c r="A127" t="s">
        <v>1456</v>
      </c>
      <c r="B127" t="s">
        <v>1457</v>
      </c>
      <c r="C127" t="s">
        <v>1458</v>
      </c>
      <c r="D127" t="s">
        <v>1459</v>
      </c>
      <c r="E127">
        <v>69149</v>
      </c>
      <c r="F127" t="s">
        <v>1460</v>
      </c>
      <c r="G127" t="s">
        <v>1461</v>
      </c>
      <c r="H127" t="s">
        <v>387</v>
      </c>
      <c r="I127">
        <v>316</v>
      </c>
      <c r="J127">
        <v>316</v>
      </c>
      <c r="K127">
        <v>0</v>
      </c>
      <c r="L127">
        <v>0</v>
      </c>
      <c r="M127">
        <v>1967</v>
      </c>
      <c r="N127">
        <v>2008</v>
      </c>
      <c r="O127" t="s">
        <v>280</v>
      </c>
      <c r="Q127" t="s">
        <v>274</v>
      </c>
      <c r="R127" t="s">
        <v>275</v>
      </c>
      <c r="S127" t="s">
        <v>276</v>
      </c>
      <c r="T127" t="s">
        <v>273</v>
      </c>
      <c r="U127" t="s">
        <v>277</v>
      </c>
      <c r="W127">
        <v>1</v>
      </c>
      <c r="X127" t="s">
        <v>273</v>
      </c>
      <c r="Y127" t="s">
        <v>273</v>
      </c>
      <c r="Z127">
        <v>14</v>
      </c>
      <c r="AA127" t="s">
        <v>280</v>
      </c>
      <c r="AE127" t="s">
        <v>273</v>
      </c>
      <c r="AG127" s="1">
        <v>1837</v>
      </c>
      <c r="AH127" s="1">
        <v>884</v>
      </c>
      <c r="AI127">
        <v>52</v>
      </c>
      <c r="AJ127">
        <v>884</v>
      </c>
      <c r="AK127" s="2">
        <v>45566</v>
      </c>
      <c r="AL127" s="2">
        <v>45930</v>
      </c>
      <c r="AM127" s="10">
        <v>29504</v>
      </c>
      <c r="AO127" s="10"/>
      <c r="AQ127" s="10"/>
      <c r="AS127" s="10"/>
      <c r="AT127" s="10">
        <v>29504</v>
      </c>
      <c r="AU127" s="10">
        <v>612</v>
      </c>
      <c r="AV127" s="10">
        <v>0</v>
      </c>
      <c r="AW127" s="10">
        <v>0</v>
      </c>
      <c r="AX127" s="10">
        <v>0</v>
      </c>
      <c r="AY127" s="10">
        <v>0</v>
      </c>
      <c r="AZ127" s="10">
        <v>612</v>
      </c>
      <c r="BB127" s="10">
        <v>0</v>
      </c>
      <c r="BC127" s="10">
        <v>0</v>
      </c>
      <c r="BD127" s="10">
        <v>0</v>
      </c>
      <c r="BE127" s="10">
        <v>100</v>
      </c>
      <c r="BF127" t="s">
        <v>1462</v>
      </c>
      <c r="BG127" s="10">
        <v>2612</v>
      </c>
      <c r="BH127" s="10">
        <v>2712</v>
      </c>
      <c r="BI127" s="10">
        <v>32828</v>
      </c>
      <c r="BJ127" s="10">
        <v>0</v>
      </c>
      <c r="BK127" s="10">
        <v>0</v>
      </c>
      <c r="BL127" s="10">
        <v>0</v>
      </c>
      <c r="BM127" s="10">
        <v>0</v>
      </c>
      <c r="BN127" s="10">
        <v>0</v>
      </c>
      <c r="BO127" t="s">
        <v>280</v>
      </c>
      <c r="BQ127" s="10"/>
      <c r="BR127" s="10"/>
      <c r="BS127">
        <v>2</v>
      </c>
      <c r="BT127" s="10">
        <v>13083</v>
      </c>
      <c r="BU127" s="10">
        <v>1001</v>
      </c>
      <c r="BV127" s="10">
        <v>14084</v>
      </c>
      <c r="BW127" t="s">
        <v>280</v>
      </c>
      <c r="BX127" t="s">
        <v>280</v>
      </c>
      <c r="BY127" t="s">
        <v>280</v>
      </c>
      <c r="BZ127" t="s">
        <v>280</v>
      </c>
      <c r="CA127" t="s">
        <v>280</v>
      </c>
      <c r="CB127" t="s">
        <v>280</v>
      </c>
      <c r="CC127" t="s">
        <v>280</v>
      </c>
      <c r="CD127" t="s">
        <v>273</v>
      </c>
      <c r="CE127" t="s">
        <v>280</v>
      </c>
      <c r="CF127" t="s">
        <v>280</v>
      </c>
      <c r="CH127" s="10">
        <v>1151</v>
      </c>
      <c r="CI127" s="10">
        <v>500</v>
      </c>
      <c r="CJ127" s="10">
        <v>0</v>
      </c>
      <c r="CK127" s="10">
        <v>1651</v>
      </c>
      <c r="CL127" s="10">
        <v>1899</v>
      </c>
      <c r="CM127" s="10">
        <v>0</v>
      </c>
      <c r="CN127" s="10">
        <v>1045</v>
      </c>
      <c r="CO127" s="10">
        <v>0</v>
      </c>
      <c r="CP127" s="10">
        <v>6079</v>
      </c>
      <c r="CQ127" s="10">
        <v>9023</v>
      </c>
      <c r="CR127" s="10">
        <v>24758</v>
      </c>
      <c r="CS127" s="10">
        <v>0</v>
      </c>
      <c r="CT127" s="1">
        <v>4008</v>
      </c>
      <c r="CU127">
        <v>140</v>
      </c>
      <c r="CV127">
        <v>233</v>
      </c>
      <c r="CW127" s="1">
        <v>3915</v>
      </c>
      <c r="CX127">
        <v>148</v>
      </c>
      <c r="CY127">
        <v>0</v>
      </c>
      <c r="CZ127">
        <v>0</v>
      </c>
      <c r="DA127">
        <v>148</v>
      </c>
      <c r="DB127">
        <v>202</v>
      </c>
      <c r="DC127">
        <v>0</v>
      </c>
      <c r="DD127">
        <v>5</v>
      </c>
      <c r="DE127">
        <v>197</v>
      </c>
      <c r="DF127">
        <v>10</v>
      </c>
      <c r="DG127">
        <v>0</v>
      </c>
      <c r="DH127">
        <v>0</v>
      </c>
      <c r="DI127">
        <v>10</v>
      </c>
      <c r="DJ127" t="s">
        <v>454</v>
      </c>
      <c r="DK127">
        <v>104</v>
      </c>
      <c r="DL127">
        <v>10</v>
      </c>
      <c r="DM127">
        <v>0</v>
      </c>
      <c r="DN127">
        <v>114</v>
      </c>
      <c r="DO127" s="1">
        <v>4462</v>
      </c>
      <c r="DP127">
        <v>150</v>
      </c>
      <c r="DQ127">
        <v>238</v>
      </c>
      <c r="DR127" s="1">
        <v>4374</v>
      </c>
      <c r="DS127" t="s">
        <v>297</v>
      </c>
      <c r="DT127">
        <v>0</v>
      </c>
      <c r="DU127" t="s">
        <v>280</v>
      </c>
      <c r="DV127" t="s">
        <v>273</v>
      </c>
      <c r="DW127" t="s">
        <v>280</v>
      </c>
      <c r="DX127" t="s">
        <v>280</v>
      </c>
      <c r="DY127" t="s">
        <v>280</v>
      </c>
      <c r="DZ127" t="s">
        <v>273</v>
      </c>
      <c r="EA127" t="s">
        <v>280</v>
      </c>
      <c r="EB127" t="s">
        <v>273</v>
      </c>
      <c r="EC127" t="s">
        <v>280</v>
      </c>
      <c r="ED127" t="s">
        <v>280</v>
      </c>
      <c r="EE127" t="s">
        <v>280</v>
      </c>
      <c r="EF127" t="s">
        <v>280</v>
      </c>
      <c r="EG127">
        <v>312</v>
      </c>
      <c r="EH127" s="1">
        <v>1437</v>
      </c>
      <c r="EI127" t="s">
        <v>281</v>
      </c>
      <c r="EJ127">
        <v>42</v>
      </c>
      <c r="EK127" t="s">
        <v>281</v>
      </c>
      <c r="EL127">
        <v>419</v>
      </c>
      <c r="EM127" t="s">
        <v>281</v>
      </c>
      <c r="EN127">
        <v>955</v>
      </c>
      <c r="EO127">
        <v>116</v>
      </c>
      <c r="EP127">
        <v>18</v>
      </c>
      <c r="EQ127" s="1">
        <v>1089</v>
      </c>
      <c r="ER127">
        <v>185</v>
      </c>
      <c r="ES127">
        <v>7</v>
      </c>
      <c r="ET127">
        <v>192</v>
      </c>
      <c r="EU127">
        <v>52</v>
      </c>
      <c r="EV127">
        <v>0</v>
      </c>
      <c r="EW127">
        <v>52</v>
      </c>
      <c r="EX127">
        <v>365</v>
      </c>
      <c r="EY127">
        <v>21</v>
      </c>
      <c r="EZ127">
        <v>386</v>
      </c>
      <c r="FA127">
        <v>0</v>
      </c>
      <c r="FB127">
        <v>0</v>
      </c>
      <c r="FC127">
        <v>0</v>
      </c>
      <c r="FD127">
        <v>630</v>
      </c>
      <c r="FE127" s="1">
        <v>1557</v>
      </c>
      <c r="FF127">
        <v>144</v>
      </c>
      <c r="FG127" s="1">
        <v>1719</v>
      </c>
      <c r="FH127">
        <v>0</v>
      </c>
      <c r="FI127">
        <v>12</v>
      </c>
      <c r="FJ127" t="s">
        <v>280</v>
      </c>
      <c r="FK127" t="s">
        <v>362</v>
      </c>
      <c r="FV127" t="s">
        <v>280</v>
      </c>
      <c r="FW127" t="s">
        <v>280</v>
      </c>
      <c r="FX127" t="s">
        <v>273</v>
      </c>
      <c r="FY127" t="s">
        <v>280</v>
      </c>
      <c r="FZ127" t="s">
        <v>280</v>
      </c>
      <c r="GA127" t="s">
        <v>280</v>
      </c>
      <c r="GB127">
        <v>0</v>
      </c>
      <c r="GC127" s="12" t="s">
        <v>280</v>
      </c>
      <c r="GE127">
        <v>0</v>
      </c>
      <c r="GF127">
        <v>4</v>
      </c>
      <c r="GG127">
        <v>4</v>
      </c>
      <c r="GH127">
        <v>0</v>
      </c>
      <c r="GI127">
        <v>7</v>
      </c>
      <c r="GJ127">
        <v>3</v>
      </c>
      <c r="GK127">
        <v>14</v>
      </c>
      <c r="GL127">
        <v>11</v>
      </c>
      <c r="GM127">
        <v>3</v>
      </c>
      <c r="GN127">
        <v>0</v>
      </c>
      <c r="GO127">
        <v>14</v>
      </c>
      <c r="GP127">
        <v>0</v>
      </c>
      <c r="GQ127">
        <v>34</v>
      </c>
      <c r="GR127">
        <v>34</v>
      </c>
      <c r="GS127">
        <v>0</v>
      </c>
      <c r="GT127">
        <v>112</v>
      </c>
      <c r="GU127">
        <v>98</v>
      </c>
      <c r="GV127">
        <v>244</v>
      </c>
      <c r="GW127">
        <v>144</v>
      </c>
      <c r="GX127">
        <v>100</v>
      </c>
      <c r="GY127">
        <v>0</v>
      </c>
      <c r="GZ127">
        <v>244</v>
      </c>
      <c r="HA127">
        <v>0</v>
      </c>
      <c r="HB127">
        <v>0</v>
      </c>
      <c r="HC127">
        <v>0</v>
      </c>
      <c r="HD127">
        <v>0</v>
      </c>
      <c r="HE127">
        <v>0</v>
      </c>
      <c r="HF127">
        <v>0</v>
      </c>
      <c r="HG127">
        <v>0</v>
      </c>
      <c r="HH127">
        <v>0</v>
      </c>
      <c r="HI127" t="s">
        <v>273</v>
      </c>
      <c r="HJ127">
        <v>50</v>
      </c>
      <c r="HK127" t="s">
        <v>280</v>
      </c>
      <c r="HM127" t="s">
        <v>280</v>
      </c>
      <c r="HO127" t="s">
        <v>278</v>
      </c>
      <c r="HP127" t="s">
        <v>273</v>
      </c>
      <c r="HQ127">
        <v>2</v>
      </c>
      <c r="HR127" t="s">
        <v>443</v>
      </c>
      <c r="HS127" t="s">
        <v>1463</v>
      </c>
      <c r="HT127" t="s">
        <v>299</v>
      </c>
      <c r="HU127" t="s">
        <v>273</v>
      </c>
      <c r="HV127" t="s">
        <v>278</v>
      </c>
      <c r="HX127" t="s">
        <v>286</v>
      </c>
      <c r="HY127" t="s">
        <v>300</v>
      </c>
      <c r="HZ127">
        <v>345</v>
      </c>
      <c r="IA127">
        <v>516</v>
      </c>
      <c r="IB127" t="s">
        <v>280</v>
      </c>
      <c r="IC127" t="s">
        <v>280</v>
      </c>
      <c r="ID127" t="s">
        <v>280</v>
      </c>
      <c r="IE127" t="s">
        <v>280</v>
      </c>
      <c r="IF127" t="s">
        <v>280</v>
      </c>
      <c r="IG127" t="s">
        <v>280</v>
      </c>
      <c r="IH127" t="s">
        <v>280</v>
      </c>
      <c r="II127" t="s">
        <v>280</v>
      </c>
      <c r="IJ127" t="s">
        <v>280</v>
      </c>
      <c r="IK127" t="s">
        <v>280</v>
      </c>
      <c r="IL127" t="s">
        <v>280</v>
      </c>
      <c r="IM127" t="s">
        <v>280</v>
      </c>
      <c r="IN127" t="s">
        <v>280</v>
      </c>
      <c r="IO127" t="s">
        <v>280</v>
      </c>
      <c r="IP127" t="s">
        <v>280</v>
      </c>
      <c r="IQ127" t="s">
        <v>280</v>
      </c>
      <c r="IR127" t="s">
        <v>280</v>
      </c>
      <c r="IS127" t="s">
        <v>280</v>
      </c>
      <c r="IT127" t="s">
        <v>1464</v>
      </c>
      <c r="IU127" t="s">
        <v>280</v>
      </c>
      <c r="IW127">
        <v>1</v>
      </c>
      <c r="IX127">
        <v>18</v>
      </c>
      <c r="IY127">
        <v>0.45</v>
      </c>
      <c r="IZ127">
        <v>0</v>
      </c>
      <c r="JA127">
        <v>0</v>
      </c>
      <c r="JB127">
        <v>0</v>
      </c>
      <c r="JC127">
        <v>1</v>
      </c>
      <c r="JD127">
        <v>3</v>
      </c>
      <c r="JE127">
        <v>7.0000000000000007E-2</v>
      </c>
      <c r="JF127">
        <v>0.52</v>
      </c>
      <c r="JG127" t="s">
        <v>1465</v>
      </c>
      <c r="JH127" s="14">
        <v>15</v>
      </c>
      <c r="JI127">
        <v>0</v>
      </c>
      <c r="JJ127">
        <v>0</v>
      </c>
      <c r="JK127" t="s">
        <v>1466</v>
      </c>
      <c r="JL127" t="s">
        <v>302</v>
      </c>
      <c r="JM127" s="2">
        <v>46134</v>
      </c>
    </row>
    <row r="128" spans="1:273" x14ac:dyDescent="0.25">
      <c r="A128" t="s">
        <v>1467</v>
      </c>
      <c r="B128" t="s">
        <v>1468</v>
      </c>
      <c r="C128" t="s">
        <v>372</v>
      </c>
      <c r="D128" t="s">
        <v>1469</v>
      </c>
      <c r="E128">
        <v>68037</v>
      </c>
      <c r="F128" t="s">
        <v>986</v>
      </c>
      <c r="G128" t="s">
        <v>1470</v>
      </c>
      <c r="H128" t="s">
        <v>310</v>
      </c>
      <c r="I128">
        <v>1394</v>
      </c>
      <c r="J128">
        <v>1394</v>
      </c>
      <c r="K128">
        <v>0</v>
      </c>
      <c r="L128">
        <v>0</v>
      </c>
      <c r="M128">
        <v>1915</v>
      </c>
      <c r="N128">
        <v>1980</v>
      </c>
      <c r="O128" t="s">
        <v>280</v>
      </c>
      <c r="Q128" t="s">
        <v>274</v>
      </c>
      <c r="R128" t="s">
        <v>275</v>
      </c>
      <c r="S128" t="s">
        <v>276</v>
      </c>
      <c r="T128" t="s">
        <v>273</v>
      </c>
      <c r="U128" t="s">
        <v>277</v>
      </c>
      <c r="W128">
        <v>1</v>
      </c>
      <c r="X128" t="s">
        <v>273</v>
      </c>
      <c r="Y128" t="s">
        <v>280</v>
      </c>
      <c r="AE128" t="s">
        <v>273</v>
      </c>
      <c r="AG128" s="1">
        <v>9443</v>
      </c>
      <c r="AH128" s="1">
        <v>1768</v>
      </c>
      <c r="AI128">
        <v>52</v>
      </c>
      <c r="AJ128" s="1">
        <v>1768</v>
      </c>
      <c r="AK128" s="2">
        <v>45566</v>
      </c>
      <c r="AL128" s="2">
        <v>45930</v>
      </c>
      <c r="AM128" s="10">
        <v>40302</v>
      </c>
      <c r="AO128" s="10"/>
      <c r="AQ128" s="10"/>
      <c r="AS128" s="10"/>
      <c r="AT128" s="10">
        <v>40302</v>
      </c>
      <c r="AU128" s="10">
        <v>769</v>
      </c>
      <c r="AV128" s="10">
        <v>0</v>
      </c>
      <c r="AW128" s="10">
        <v>573</v>
      </c>
      <c r="AX128" s="10">
        <v>0</v>
      </c>
      <c r="AY128" s="10">
        <v>1580</v>
      </c>
      <c r="AZ128" s="10">
        <v>2922</v>
      </c>
      <c r="BB128" s="10">
        <v>0</v>
      </c>
      <c r="BC128" s="10">
        <v>0</v>
      </c>
      <c r="BD128" s="10">
        <v>0</v>
      </c>
      <c r="BE128" s="10">
        <v>0</v>
      </c>
      <c r="BF128" t="s">
        <v>1471</v>
      </c>
      <c r="BG128" s="10">
        <v>11754</v>
      </c>
      <c r="BH128" s="10">
        <v>11754</v>
      </c>
      <c r="BI128" s="10">
        <v>54978</v>
      </c>
      <c r="BJ128" s="10">
        <v>0</v>
      </c>
      <c r="BK128" s="10">
        <v>0</v>
      </c>
      <c r="BL128" s="10">
        <v>0</v>
      </c>
      <c r="BM128" s="10">
        <v>0</v>
      </c>
      <c r="BN128" s="10">
        <v>0</v>
      </c>
      <c r="BO128" t="s">
        <v>280</v>
      </c>
      <c r="BQ128" s="10"/>
      <c r="BR128" s="10"/>
      <c r="BS128">
        <v>10</v>
      </c>
      <c r="BT128" s="10">
        <v>29037</v>
      </c>
      <c r="BU128" s="10">
        <v>1963</v>
      </c>
      <c r="BV128" s="10">
        <v>31000</v>
      </c>
      <c r="BW128" t="s">
        <v>280</v>
      </c>
      <c r="BX128" t="s">
        <v>280</v>
      </c>
      <c r="BY128" t="s">
        <v>280</v>
      </c>
      <c r="BZ128" t="s">
        <v>280</v>
      </c>
      <c r="CA128" t="s">
        <v>280</v>
      </c>
      <c r="CB128" t="s">
        <v>280</v>
      </c>
      <c r="CC128" t="s">
        <v>280</v>
      </c>
      <c r="CD128" t="s">
        <v>273</v>
      </c>
      <c r="CE128" t="s">
        <v>273</v>
      </c>
      <c r="CF128" t="s">
        <v>273</v>
      </c>
      <c r="CH128" s="10">
        <v>5254</v>
      </c>
      <c r="CI128" s="10">
        <v>500</v>
      </c>
      <c r="CJ128" s="10">
        <v>326</v>
      </c>
      <c r="CK128" s="10">
        <v>6080</v>
      </c>
      <c r="CL128" s="10">
        <v>0</v>
      </c>
      <c r="CM128" s="10">
        <v>0</v>
      </c>
      <c r="CN128" s="10">
        <v>0</v>
      </c>
      <c r="CO128" s="10">
        <v>0</v>
      </c>
      <c r="CP128" s="10">
        <v>18396</v>
      </c>
      <c r="CQ128" s="10">
        <v>18396</v>
      </c>
      <c r="CR128" s="10">
        <v>55476</v>
      </c>
      <c r="CS128" s="10">
        <v>3831</v>
      </c>
      <c r="CT128" s="1">
        <v>13735</v>
      </c>
      <c r="CU128" s="1">
        <v>1397</v>
      </c>
      <c r="CV128" s="1">
        <v>1543</v>
      </c>
      <c r="CW128" s="1">
        <v>13589</v>
      </c>
      <c r="CX128">
        <v>341</v>
      </c>
      <c r="CY128">
        <v>0</v>
      </c>
      <c r="CZ128">
        <v>1</v>
      </c>
      <c r="DA128">
        <v>340</v>
      </c>
      <c r="DB128" s="1">
        <v>2115</v>
      </c>
      <c r="DC128">
        <v>27</v>
      </c>
      <c r="DD128">
        <v>53</v>
      </c>
      <c r="DE128" s="1">
        <v>2089</v>
      </c>
      <c r="DF128">
        <v>11</v>
      </c>
      <c r="DG128">
        <v>5</v>
      </c>
      <c r="DH128">
        <v>2</v>
      </c>
      <c r="DI128">
        <v>14</v>
      </c>
      <c r="DJ128" t="s">
        <v>1472</v>
      </c>
      <c r="DK128">
        <v>364</v>
      </c>
      <c r="DL128">
        <v>164</v>
      </c>
      <c r="DM128">
        <v>0</v>
      </c>
      <c r="DN128">
        <v>528</v>
      </c>
      <c r="DO128" s="1">
        <v>16555</v>
      </c>
      <c r="DP128" s="1">
        <v>1588</v>
      </c>
      <c r="DQ128" s="1">
        <v>1597</v>
      </c>
      <c r="DR128" s="1">
        <v>16546</v>
      </c>
      <c r="DS128" t="s">
        <v>1271</v>
      </c>
      <c r="DT128" s="1">
        <v>0</v>
      </c>
      <c r="DU128" t="s">
        <v>280</v>
      </c>
      <c r="DV128" t="s">
        <v>273</v>
      </c>
      <c r="DW128" t="s">
        <v>280</v>
      </c>
      <c r="DX128" t="s">
        <v>280</v>
      </c>
      <c r="DY128" t="s">
        <v>280</v>
      </c>
      <c r="DZ128" t="s">
        <v>273</v>
      </c>
      <c r="EA128" t="s">
        <v>280</v>
      </c>
      <c r="EB128" t="s">
        <v>273</v>
      </c>
      <c r="EC128" t="s">
        <v>280</v>
      </c>
      <c r="ED128" t="s">
        <v>280</v>
      </c>
      <c r="EE128" t="s">
        <v>280</v>
      </c>
      <c r="EF128" t="s">
        <v>280</v>
      </c>
      <c r="EG128">
        <v>571</v>
      </c>
      <c r="EH128" s="1">
        <v>11247</v>
      </c>
      <c r="EI128" t="s">
        <v>281</v>
      </c>
      <c r="EJ128">
        <v>12</v>
      </c>
      <c r="EK128" t="s">
        <v>285</v>
      </c>
      <c r="EL128" s="1">
        <v>1997</v>
      </c>
      <c r="EM128" t="s">
        <v>285</v>
      </c>
      <c r="EN128" s="1">
        <v>2107</v>
      </c>
      <c r="EO128" s="1">
        <v>6033</v>
      </c>
      <c r="EP128">
        <v>210</v>
      </c>
      <c r="EQ128" s="1">
        <v>8350</v>
      </c>
      <c r="ER128" s="1">
        <v>1502</v>
      </c>
      <c r="ES128">
        <v>295</v>
      </c>
      <c r="ET128" s="1">
        <v>1797</v>
      </c>
      <c r="EU128">
        <v>793</v>
      </c>
      <c r="EV128">
        <v>9</v>
      </c>
      <c r="EW128">
        <v>802</v>
      </c>
      <c r="EX128" s="1">
        <v>2938</v>
      </c>
      <c r="EY128">
        <v>489</v>
      </c>
      <c r="EZ128" s="1">
        <v>3427</v>
      </c>
      <c r="FA128">
        <v>0</v>
      </c>
      <c r="FB128">
        <v>0</v>
      </c>
      <c r="FC128">
        <v>0</v>
      </c>
      <c r="FD128" s="1">
        <v>6026</v>
      </c>
      <c r="FE128" s="1">
        <v>7340</v>
      </c>
      <c r="FF128" s="1">
        <v>6826</v>
      </c>
      <c r="FG128" s="1">
        <v>14376</v>
      </c>
      <c r="FH128">
        <v>0</v>
      </c>
      <c r="FI128">
        <v>0</v>
      </c>
      <c r="FJ128" t="s">
        <v>280</v>
      </c>
      <c r="FK128" t="s">
        <v>362</v>
      </c>
      <c r="FV128" t="s">
        <v>280</v>
      </c>
      <c r="FW128" t="s">
        <v>280</v>
      </c>
      <c r="FX128" t="s">
        <v>273</v>
      </c>
      <c r="FY128" t="s">
        <v>280</v>
      </c>
      <c r="FZ128" t="s">
        <v>280</v>
      </c>
      <c r="GA128" t="s">
        <v>280</v>
      </c>
      <c r="GB128">
        <v>7</v>
      </c>
      <c r="GC128" s="12" t="s">
        <v>280</v>
      </c>
      <c r="GE128">
        <v>6</v>
      </c>
      <c r="GF128">
        <v>12</v>
      </c>
      <c r="GG128">
        <v>18</v>
      </c>
      <c r="GH128">
        <v>0</v>
      </c>
      <c r="GI128">
        <v>8</v>
      </c>
      <c r="GJ128">
        <v>1</v>
      </c>
      <c r="GK128">
        <v>27</v>
      </c>
      <c r="GL128">
        <v>20</v>
      </c>
      <c r="GM128">
        <v>7</v>
      </c>
      <c r="GN128">
        <v>0</v>
      </c>
      <c r="GO128">
        <v>27</v>
      </c>
      <c r="GP128">
        <v>335</v>
      </c>
      <c r="GQ128">
        <v>483</v>
      </c>
      <c r="GR128">
        <v>818</v>
      </c>
      <c r="GS128">
        <v>0</v>
      </c>
      <c r="GT128">
        <v>48</v>
      </c>
      <c r="GU128">
        <v>300</v>
      </c>
      <c r="GV128" s="1">
        <v>1166</v>
      </c>
      <c r="GW128">
        <v>331</v>
      </c>
      <c r="GX128">
        <v>835</v>
      </c>
      <c r="GY128">
        <v>0</v>
      </c>
      <c r="GZ128" s="1">
        <v>1166</v>
      </c>
      <c r="HA128">
        <v>0</v>
      </c>
      <c r="HB128">
        <v>0</v>
      </c>
      <c r="HC128">
        <v>454</v>
      </c>
      <c r="HD128">
        <v>0</v>
      </c>
      <c r="HE128">
        <v>75</v>
      </c>
      <c r="HF128">
        <v>0</v>
      </c>
      <c r="HG128">
        <v>97</v>
      </c>
      <c r="HH128">
        <v>0</v>
      </c>
      <c r="HI128" t="s">
        <v>273</v>
      </c>
      <c r="HJ128">
        <v>340</v>
      </c>
      <c r="HK128" t="s">
        <v>280</v>
      </c>
      <c r="HM128" t="s">
        <v>280</v>
      </c>
      <c r="HO128" t="s">
        <v>379</v>
      </c>
      <c r="HP128" t="s">
        <v>273</v>
      </c>
      <c r="HQ128">
        <v>12</v>
      </c>
      <c r="HR128" t="s">
        <v>443</v>
      </c>
      <c r="HS128" t="s">
        <v>1473</v>
      </c>
      <c r="HT128" t="s">
        <v>365</v>
      </c>
      <c r="HU128" t="s">
        <v>273</v>
      </c>
      <c r="HV128" t="s">
        <v>278</v>
      </c>
      <c r="HX128" t="s">
        <v>393</v>
      </c>
      <c r="HZ128">
        <v>90</v>
      </c>
      <c r="IA128">
        <v>90</v>
      </c>
      <c r="IB128" t="s">
        <v>273</v>
      </c>
      <c r="IC128" t="s">
        <v>280</v>
      </c>
      <c r="ID128" t="s">
        <v>280</v>
      </c>
      <c r="IE128" t="s">
        <v>280</v>
      </c>
      <c r="IF128" t="s">
        <v>280</v>
      </c>
      <c r="IG128" t="s">
        <v>280</v>
      </c>
      <c r="IH128" t="s">
        <v>280</v>
      </c>
      <c r="II128" t="s">
        <v>280</v>
      </c>
      <c r="IJ128" t="s">
        <v>273</v>
      </c>
      <c r="IK128" t="s">
        <v>280</v>
      </c>
      <c r="IL128" t="s">
        <v>280</v>
      </c>
      <c r="IM128" t="s">
        <v>273</v>
      </c>
      <c r="IN128" t="s">
        <v>280</v>
      </c>
      <c r="IO128" t="s">
        <v>280</v>
      </c>
      <c r="IP128" t="s">
        <v>280</v>
      </c>
      <c r="IQ128" t="s">
        <v>280</v>
      </c>
      <c r="IR128" t="s">
        <v>280</v>
      </c>
      <c r="IS128" t="s">
        <v>280</v>
      </c>
      <c r="IU128" t="s">
        <v>280</v>
      </c>
      <c r="IW128">
        <v>1</v>
      </c>
      <c r="IX128">
        <v>34</v>
      </c>
      <c r="IY128">
        <v>0.85</v>
      </c>
      <c r="IZ128">
        <v>0</v>
      </c>
      <c r="JA128">
        <v>0</v>
      </c>
      <c r="JB128">
        <v>0</v>
      </c>
      <c r="JC128">
        <v>1</v>
      </c>
      <c r="JD128">
        <v>8</v>
      </c>
      <c r="JE128">
        <v>0.2</v>
      </c>
      <c r="JF128">
        <v>1.05</v>
      </c>
      <c r="JG128" t="s">
        <v>367</v>
      </c>
      <c r="JH128" s="14">
        <v>13.65</v>
      </c>
      <c r="JI128">
        <v>1</v>
      </c>
      <c r="JJ128">
        <v>12</v>
      </c>
      <c r="JK128" t="s">
        <v>1474</v>
      </c>
      <c r="JL128" t="s">
        <v>367</v>
      </c>
      <c r="JM128" s="2">
        <v>46077</v>
      </c>
    </row>
    <row r="129" spans="1:273" x14ac:dyDescent="0.25">
      <c r="A129" t="s">
        <v>1475</v>
      </c>
      <c r="B129" t="s">
        <v>1476</v>
      </c>
      <c r="C129" t="s">
        <v>1476</v>
      </c>
      <c r="D129" t="s">
        <v>1477</v>
      </c>
      <c r="E129">
        <v>68853</v>
      </c>
      <c r="F129" t="s">
        <v>1454</v>
      </c>
      <c r="G129" t="s">
        <v>1478</v>
      </c>
      <c r="H129" t="s">
        <v>272</v>
      </c>
      <c r="I129" s="1">
        <v>1044</v>
      </c>
      <c r="J129" s="1">
        <v>2949</v>
      </c>
      <c r="K129">
        <v>0</v>
      </c>
      <c r="L129">
        <v>0</v>
      </c>
      <c r="M129">
        <v>1997</v>
      </c>
      <c r="N129">
        <v>1997</v>
      </c>
      <c r="O129" t="s">
        <v>280</v>
      </c>
      <c r="Q129" t="s">
        <v>274</v>
      </c>
      <c r="R129" t="s">
        <v>275</v>
      </c>
      <c r="S129" t="s">
        <v>389</v>
      </c>
      <c r="T129" t="s">
        <v>273</v>
      </c>
      <c r="U129" t="s">
        <v>277</v>
      </c>
      <c r="W129">
        <v>1</v>
      </c>
      <c r="X129" t="s">
        <v>273</v>
      </c>
      <c r="Y129" t="s">
        <v>273</v>
      </c>
      <c r="Z129">
        <v>2</v>
      </c>
      <c r="AA129" t="s">
        <v>280</v>
      </c>
      <c r="AC129" t="s">
        <v>273</v>
      </c>
      <c r="AE129" t="s">
        <v>273</v>
      </c>
      <c r="AG129" s="1">
        <v>7000</v>
      </c>
      <c r="AH129" s="1">
        <v>1508</v>
      </c>
      <c r="AI129">
        <v>52</v>
      </c>
      <c r="AJ129" s="1">
        <v>1508</v>
      </c>
      <c r="AK129" s="2">
        <v>45474</v>
      </c>
      <c r="AL129" s="2">
        <v>45838</v>
      </c>
      <c r="AM129" s="10">
        <v>0</v>
      </c>
      <c r="AO129" s="10"/>
      <c r="AP129" t="s">
        <v>1479</v>
      </c>
      <c r="AQ129" s="10">
        <v>50734</v>
      </c>
      <c r="AR129" t="s">
        <v>1480</v>
      </c>
      <c r="AS129" s="10">
        <v>68500</v>
      </c>
      <c r="AT129" s="10">
        <v>119234</v>
      </c>
      <c r="AU129" s="10">
        <v>1406</v>
      </c>
      <c r="AV129" s="10">
        <v>0</v>
      </c>
      <c r="AW129" s="10">
        <v>0</v>
      </c>
      <c r="AX129" s="10">
        <v>0</v>
      </c>
      <c r="AY129" s="10">
        <v>0</v>
      </c>
      <c r="AZ129" s="10">
        <v>1406</v>
      </c>
      <c r="BB129" s="10">
        <v>0</v>
      </c>
      <c r="BC129" s="10">
        <v>0</v>
      </c>
      <c r="BD129" s="10">
        <v>0</v>
      </c>
      <c r="BE129" s="10">
        <v>0</v>
      </c>
      <c r="BF129" t="s">
        <v>1481</v>
      </c>
      <c r="BG129" s="10">
        <v>2850</v>
      </c>
      <c r="BH129" s="10">
        <v>2850</v>
      </c>
      <c r="BI129" s="10">
        <v>123490</v>
      </c>
      <c r="BJ129" s="10">
        <v>0</v>
      </c>
      <c r="BK129" s="10">
        <v>0</v>
      </c>
      <c r="BL129" s="10">
        <v>0</v>
      </c>
      <c r="BM129" s="10">
        <v>0</v>
      </c>
      <c r="BN129" s="10">
        <v>0</v>
      </c>
      <c r="BO129" t="s">
        <v>280</v>
      </c>
      <c r="BQ129" s="10"/>
      <c r="BR129" s="10"/>
      <c r="BS129">
        <v>2</v>
      </c>
      <c r="BT129" s="10">
        <v>92270</v>
      </c>
      <c r="BU129" s="10">
        <v>39000</v>
      </c>
      <c r="BV129" s="10">
        <v>131270</v>
      </c>
      <c r="BW129" t="s">
        <v>273</v>
      </c>
      <c r="BX129" t="s">
        <v>280</v>
      </c>
      <c r="BY129" t="s">
        <v>280</v>
      </c>
      <c r="BZ129" t="s">
        <v>273</v>
      </c>
      <c r="CA129" t="s">
        <v>273</v>
      </c>
      <c r="CB129" t="s">
        <v>273</v>
      </c>
      <c r="CC129" t="s">
        <v>273</v>
      </c>
      <c r="CD129" t="s">
        <v>273</v>
      </c>
      <c r="CE129" t="s">
        <v>280</v>
      </c>
      <c r="CF129" t="s">
        <v>273</v>
      </c>
      <c r="CH129" s="10">
        <v>10200</v>
      </c>
      <c r="CI129" s="10">
        <v>500</v>
      </c>
      <c r="CJ129" s="10">
        <v>100</v>
      </c>
      <c r="CK129" s="10">
        <v>10800</v>
      </c>
      <c r="CL129" s="10">
        <v>2650</v>
      </c>
      <c r="CM129" s="10">
        <v>750</v>
      </c>
      <c r="CN129" s="10">
        <v>0</v>
      </c>
      <c r="CO129" s="10">
        <v>150</v>
      </c>
      <c r="CP129" s="10">
        <v>1850</v>
      </c>
      <c r="CQ129" s="10">
        <v>5400</v>
      </c>
      <c r="CR129" s="10">
        <v>147470</v>
      </c>
      <c r="CS129" s="10">
        <v>0</v>
      </c>
      <c r="CT129" s="1">
        <v>22267</v>
      </c>
      <c r="CU129" s="1">
        <v>1441</v>
      </c>
      <c r="CV129">
        <v>537</v>
      </c>
      <c r="CW129" s="1">
        <v>23171</v>
      </c>
      <c r="CX129">
        <v>124</v>
      </c>
      <c r="CY129">
        <v>0</v>
      </c>
      <c r="CZ129">
        <v>0</v>
      </c>
      <c r="DA129">
        <v>124</v>
      </c>
      <c r="DB129">
        <v>279</v>
      </c>
      <c r="DC129">
        <v>6</v>
      </c>
      <c r="DD129">
        <v>1</v>
      </c>
      <c r="DE129">
        <v>284</v>
      </c>
      <c r="DF129">
        <v>10</v>
      </c>
      <c r="DG129">
        <v>0</v>
      </c>
      <c r="DH129">
        <v>0</v>
      </c>
      <c r="DI129">
        <v>10</v>
      </c>
      <c r="DJ129" t="s">
        <v>1482</v>
      </c>
      <c r="DK129">
        <v>63</v>
      </c>
      <c r="DL129">
        <v>5</v>
      </c>
      <c r="DM129">
        <v>7</v>
      </c>
      <c r="DN129">
        <v>61</v>
      </c>
      <c r="DO129" s="1">
        <v>22733</v>
      </c>
      <c r="DP129" s="1">
        <v>1452</v>
      </c>
      <c r="DQ129">
        <v>545</v>
      </c>
      <c r="DR129" s="1">
        <v>23640</v>
      </c>
      <c r="DS129" t="s">
        <v>1483</v>
      </c>
      <c r="DT129">
        <v>112</v>
      </c>
      <c r="DU129" t="s">
        <v>280</v>
      </c>
      <c r="DV129" t="s">
        <v>273</v>
      </c>
      <c r="DW129" t="s">
        <v>280</v>
      </c>
      <c r="DX129" t="s">
        <v>280</v>
      </c>
      <c r="DY129" t="s">
        <v>280</v>
      </c>
      <c r="DZ129" t="s">
        <v>273</v>
      </c>
      <c r="EA129" t="s">
        <v>280</v>
      </c>
      <c r="EB129" t="s">
        <v>273</v>
      </c>
      <c r="EC129" t="s">
        <v>280</v>
      </c>
      <c r="ED129" t="s">
        <v>280</v>
      </c>
      <c r="EE129" t="s">
        <v>280</v>
      </c>
      <c r="EF129" t="s">
        <v>280</v>
      </c>
      <c r="EG129" s="1">
        <v>1821</v>
      </c>
      <c r="EH129" s="1">
        <v>10854</v>
      </c>
      <c r="EI129" t="s">
        <v>285</v>
      </c>
      <c r="EJ129">
        <v>86</v>
      </c>
      <c r="EK129" t="s">
        <v>281</v>
      </c>
      <c r="EL129">
        <v>538</v>
      </c>
      <c r="EM129" t="s">
        <v>285</v>
      </c>
      <c r="EN129" s="1">
        <v>5000</v>
      </c>
      <c r="EO129" s="1">
        <v>10771</v>
      </c>
      <c r="EP129">
        <v>50</v>
      </c>
      <c r="EQ129" s="1">
        <v>15821</v>
      </c>
      <c r="ER129" s="1">
        <v>1040</v>
      </c>
      <c r="ES129">
        <v>160</v>
      </c>
      <c r="ET129" s="1">
        <v>1200</v>
      </c>
      <c r="EU129">
        <v>68</v>
      </c>
      <c r="EV129">
        <v>17</v>
      </c>
      <c r="EW129">
        <v>85</v>
      </c>
      <c r="EX129" s="1">
        <v>1180</v>
      </c>
      <c r="EY129">
        <v>170</v>
      </c>
      <c r="EZ129" s="1">
        <v>1350</v>
      </c>
      <c r="FA129">
        <v>0</v>
      </c>
      <c r="FB129">
        <v>0</v>
      </c>
      <c r="FC129">
        <v>0</v>
      </c>
      <c r="FD129" s="1">
        <v>2635</v>
      </c>
      <c r="FE129" s="1">
        <v>7288</v>
      </c>
      <c r="FF129" s="1">
        <v>11118</v>
      </c>
      <c r="FG129" s="1">
        <v>18456</v>
      </c>
      <c r="FH129">
        <v>0</v>
      </c>
      <c r="FI129">
        <v>31</v>
      </c>
      <c r="FJ129" t="s">
        <v>280</v>
      </c>
      <c r="FK129" t="s">
        <v>362</v>
      </c>
      <c r="FV129" t="s">
        <v>280</v>
      </c>
      <c r="FW129" t="s">
        <v>280</v>
      </c>
      <c r="FX129" t="s">
        <v>273</v>
      </c>
      <c r="FY129" t="s">
        <v>280</v>
      </c>
      <c r="FZ129" t="s">
        <v>280</v>
      </c>
      <c r="GA129" t="s">
        <v>280</v>
      </c>
      <c r="GB129">
        <v>1</v>
      </c>
      <c r="GC129" s="12"/>
      <c r="GE129">
        <v>122</v>
      </c>
      <c r="GF129">
        <v>11</v>
      </c>
      <c r="GG129">
        <v>133</v>
      </c>
      <c r="GH129">
        <v>7</v>
      </c>
      <c r="GI129">
        <v>12</v>
      </c>
      <c r="GJ129">
        <v>1</v>
      </c>
      <c r="GK129">
        <v>153</v>
      </c>
      <c r="GL129">
        <v>107</v>
      </c>
      <c r="GM129">
        <v>46</v>
      </c>
      <c r="GN129">
        <v>0</v>
      </c>
      <c r="GO129">
        <v>153</v>
      </c>
      <c r="GP129">
        <v>884</v>
      </c>
      <c r="GQ129">
        <v>422</v>
      </c>
      <c r="GR129" s="1">
        <v>1306</v>
      </c>
      <c r="GS129">
        <v>71</v>
      </c>
      <c r="GT129">
        <v>129</v>
      </c>
      <c r="GU129">
        <v>40</v>
      </c>
      <c r="GV129" s="1">
        <v>1546</v>
      </c>
      <c r="GW129">
        <v>577</v>
      </c>
      <c r="GX129">
        <v>969</v>
      </c>
      <c r="GY129">
        <v>0</v>
      </c>
      <c r="GZ129" s="1">
        <v>1546</v>
      </c>
      <c r="HA129">
        <v>0</v>
      </c>
      <c r="HB129">
        <v>0</v>
      </c>
      <c r="HC129">
        <v>7</v>
      </c>
      <c r="HD129">
        <v>11</v>
      </c>
      <c r="HE129">
        <v>7</v>
      </c>
      <c r="HF129">
        <v>47</v>
      </c>
      <c r="HG129">
        <v>0</v>
      </c>
      <c r="HH129">
        <v>0</v>
      </c>
      <c r="HI129" t="s">
        <v>273</v>
      </c>
      <c r="HJ129">
        <v>68</v>
      </c>
      <c r="HK129" t="s">
        <v>273</v>
      </c>
      <c r="HL129">
        <v>12</v>
      </c>
      <c r="HM129" t="s">
        <v>273</v>
      </c>
      <c r="HN129">
        <v>37</v>
      </c>
      <c r="HO129" t="s">
        <v>1484</v>
      </c>
      <c r="HP129" t="s">
        <v>273</v>
      </c>
      <c r="HQ129">
        <v>10</v>
      </c>
      <c r="HR129" t="s">
        <v>1485</v>
      </c>
      <c r="HS129" t="s">
        <v>1486</v>
      </c>
      <c r="HT129" t="s">
        <v>299</v>
      </c>
      <c r="HU129" t="s">
        <v>273</v>
      </c>
      <c r="HV129" t="s">
        <v>278</v>
      </c>
      <c r="HX129" t="s">
        <v>286</v>
      </c>
      <c r="HY129" t="s">
        <v>300</v>
      </c>
      <c r="HZ129">
        <v>422</v>
      </c>
      <c r="IA129">
        <v>71</v>
      </c>
      <c r="IB129" t="s">
        <v>273</v>
      </c>
      <c r="IC129" t="s">
        <v>273</v>
      </c>
      <c r="ID129" t="s">
        <v>280</v>
      </c>
      <c r="IE129" t="s">
        <v>273</v>
      </c>
      <c r="IF129" t="s">
        <v>273</v>
      </c>
      <c r="IG129" t="s">
        <v>273</v>
      </c>
      <c r="IH129" t="s">
        <v>280</v>
      </c>
      <c r="II129" t="s">
        <v>280</v>
      </c>
      <c r="IJ129" t="s">
        <v>280</v>
      </c>
      <c r="IK129" t="s">
        <v>280</v>
      </c>
      <c r="IL129" t="s">
        <v>280</v>
      </c>
      <c r="IM129" t="s">
        <v>280</v>
      </c>
      <c r="IN129" t="s">
        <v>273</v>
      </c>
      <c r="IO129" t="s">
        <v>273</v>
      </c>
      <c r="IP129" t="s">
        <v>280</v>
      </c>
      <c r="IQ129" t="s">
        <v>280</v>
      </c>
      <c r="IR129" t="s">
        <v>280</v>
      </c>
      <c r="IS129" t="s">
        <v>280</v>
      </c>
      <c r="IT129" t="s">
        <v>566</v>
      </c>
      <c r="IU129" t="s">
        <v>280</v>
      </c>
      <c r="IW129">
        <v>3</v>
      </c>
      <c r="IX129">
        <v>66</v>
      </c>
      <c r="IY129">
        <v>1.65</v>
      </c>
      <c r="IZ129">
        <v>0</v>
      </c>
      <c r="JA129">
        <v>0</v>
      </c>
      <c r="JB129">
        <v>0</v>
      </c>
      <c r="JC129">
        <v>1</v>
      </c>
      <c r="JD129">
        <v>3</v>
      </c>
      <c r="JE129">
        <v>7.0000000000000007E-2</v>
      </c>
      <c r="JF129">
        <v>1.72</v>
      </c>
      <c r="JG129" t="s">
        <v>304</v>
      </c>
      <c r="JH129" s="14">
        <v>19.84</v>
      </c>
      <c r="JI129">
        <v>2</v>
      </c>
      <c r="JJ129">
        <v>4</v>
      </c>
      <c r="JK129" t="s">
        <v>1487</v>
      </c>
      <c r="JL129" t="s">
        <v>304</v>
      </c>
      <c r="JM129" s="2">
        <v>46043</v>
      </c>
    </row>
    <row r="130" spans="1:273" x14ac:dyDescent="0.25">
      <c r="A130" t="s">
        <v>1488</v>
      </c>
      <c r="B130" t="s">
        <v>1489</v>
      </c>
      <c r="C130" t="s">
        <v>1490</v>
      </c>
      <c r="D130" t="s">
        <v>1491</v>
      </c>
      <c r="E130">
        <v>69352</v>
      </c>
      <c r="F130" t="s">
        <v>1142</v>
      </c>
      <c r="G130" t="s">
        <v>1492</v>
      </c>
      <c r="H130" t="s">
        <v>387</v>
      </c>
      <c r="I130">
        <v>251</v>
      </c>
      <c r="J130">
        <v>251</v>
      </c>
      <c r="K130">
        <v>0</v>
      </c>
      <c r="L130">
        <v>0</v>
      </c>
      <c r="M130">
        <v>1937</v>
      </c>
      <c r="N130">
        <v>2011</v>
      </c>
      <c r="O130" t="s">
        <v>280</v>
      </c>
      <c r="Q130" t="s">
        <v>274</v>
      </c>
      <c r="R130" t="s">
        <v>275</v>
      </c>
      <c r="S130" t="s">
        <v>276</v>
      </c>
      <c r="T130" t="s">
        <v>273</v>
      </c>
      <c r="U130" t="s">
        <v>277</v>
      </c>
      <c r="W130">
        <v>1</v>
      </c>
      <c r="X130" t="s">
        <v>273</v>
      </c>
      <c r="Y130" t="s">
        <v>273</v>
      </c>
      <c r="Z130">
        <v>23</v>
      </c>
      <c r="AA130" t="s">
        <v>280</v>
      </c>
      <c r="AG130" s="1">
        <v>1547</v>
      </c>
      <c r="AH130" s="1">
        <v>1212</v>
      </c>
      <c r="AI130">
        <v>52</v>
      </c>
      <c r="AJ130" s="1">
        <v>1212</v>
      </c>
      <c r="AK130" s="2">
        <v>45566</v>
      </c>
      <c r="AL130" s="2">
        <v>45930</v>
      </c>
      <c r="AM130" s="10">
        <v>35900</v>
      </c>
      <c r="AO130" s="10"/>
      <c r="AQ130" s="10"/>
      <c r="AS130" s="10"/>
      <c r="AT130" s="10">
        <v>35900</v>
      </c>
      <c r="AU130" s="10">
        <v>803</v>
      </c>
      <c r="AV130" s="10">
        <v>0</v>
      </c>
      <c r="AW130" s="10">
        <v>0</v>
      </c>
      <c r="AX130" s="10">
        <v>0</v>
      </c>
      <c r="AY130" s="10">
        <v>0</v>
      </c>
      <c r="AZ130" s="10">
        <v>803</v>
      </c>
      <c r="BB130" s="10">
        <v>0</v>
      </c>
      <c r="BC130" s="10">
        <v>0</v>
      </c>
      <c r="BD130" s="10">
        <v>0</v>
      </c>
      <c r="BE130" s="10">
        <v>0</v>
      </c>
      <c r="BF130" t="s">
        <v>1493</v>
      </c>
      <c r="BG130" s="10">
        <v>150</v>
      </c>
      <c r="BH130" s="10">
        <v>150</v>
      </c>
      <c r="BI130" s="10">
        <v>36853</v>
      </c>
      <c r="BJ130" s="10">
        <v>0</v>
      </c>
      <c r="BK130" s="10">
        <v>0</v>
      </c>
      <c r="BL130" s="10">
        <v>0</v>
      </c>
      <c r="BM130" s="10">
        <v>0</v>
      </c>
      <c r="BN130" s="10">
        <v>0</v>
      </c>
      <c r="BO130" t="s">
        <v>280</v>
      </c>
      <c r="BQ130" s="10"/>
      <c r="BR130" s="10"/>
      <c r="BS130">
        <v>0</v>
      </c>
      <c r="BT130" s="10">
        <v>13262</v>
      </c>
      <c r="BU130" s="10">
        <v>822</v>
      </c>
      <c r="BV130" s="10">
        <v>14084</v>
      </c>
      <c r="BW130" t="s">
        <v>280</v>
      </c>
      <c r="BX130" t="s">
        <v>280</v>
      </c>
      <c r="BY130" t="s">
        <v>280</v>
      </c>
      <c r="BZ130" t="s">
        <v>280</v>
      </c>
      <c r="CA130" t="s">
        <v>280</v>
      </c>
      <c r="CB130" t="s">
        <v>280</v>
      </c>
      <c r="CC130" t="s">
        <v>280</v>
      </c>
      <c r="CD130" t="s">
        <v>273</v>
      </c>
      <c r="CE130" t="s">
        <v>280</v>
      </c>
      <c r="CF130" t="s">
        <v>273</v>
      </c>
      <c r="CH130" s="10">
        <v>2400</v>
      </c>
      <c r="CI130" s="10">
        <v>500</v>
      </c>
      <c r="CJ130" s="10">
        <v>15</v>
      </c>
      <c r="CK130" s="10">
        <v>2915</v>
      </c>
      <c r="CL130" s="10">
        <v>600</v>
      </c>
      <c r="CM130" s="10">
        <v>800</v>
      </c>
      <c r="CN130" s="10">
        <v>904</v>
      </c>
      <c r="CO130" s="10">
        <v>0</v>
      </c>
      <c r="CP130" s="10">
        <v>5139</v>
      </c>
      <c r="CQ130" s="10">
        <v>7443</v>
      </c>
      <c r="CR130" s="10">
        <v>24442</v>
      </c>
      <c r="CS130" s="10">
        <v>0</v>
      </c>
      <c r="CT130" s="1">
        <v>7816</v>
      </c>
      <c r="CU130">
        <v>218</v>
      </c>
      <c r="CV130">
        <v>183</v>
      </c>
      <c r="CW130" s="1">
        <v>7851</v>
      </c>
      <c r="CX130">
        <v>81</v>
      </c>
      <c r="CY130">
        <v>0</v>
      </c>
      <c r="CZ130">
        <v>20</v>
      </c>
      <c r="DA130">
        <v>61</v>
      </c>
      <c r="DB130">
        <v>825</v>
      </c>
      <c r="DC130">
        <v>0</v>
      </c>
      <c r="DD130">
        <v>300</v>
      </c>
      <c r="DE130">
        <v>525</v>
      </c>
      <c r="DF130">
        <v>15</v>
      </c>
      <c r="DG130">
        <v>9</v>
      </c>
      <c r="DH130">
        <v>9</v>
      </c>
      <c r="DI130">
        <v>15</v>
      </c>
      <c r="DJ130" t="s">
        <v>1494</v>
      </c>
      <c r="DK130">
        <v>0</v>
      </c>
      <c r="DL130">
        <v>3</v>
      </c>
      <c r="DM130">
        <v>0</v>
      </c>
      <c r="DN130">
        <v>3</v>
      </c>
      <c r="DO130" s="1">
        <v>8722</v>
      </c>
      <c r="DP130">
        <v>221</v>
      </c>
      <c r="DQ130">
        <v>503</v>
      </c>
      <c r="DR130" s="1">
        <v>8440</v>
      </c>
      <c r="DS130" t="s">
        <v>297</v>
      </c>
      <c r="DT130">
        <v>0</v>
      </c>
      <c r="DU130" t="s">
        <v>280</v>
      </c>
      <c r="DV130" t="s">
        <v>273</v>
      </c>
      <c r="DW130" t="s">
        <v>280</v>
      </c>
      <c r="DX130" t="s">
        <v>280</v>
      </c>
      <c r="DY130" t="s">
        <v>280</v>
      </c>
      <c r="DZ130" t="s">
        <v>273</v>
      </c>
      <c r="EA130" t="s">
        <v>280</v>
      </c>
      <c r="EB130" t="s">
        <v>273</v>
      </c>
      <c r="EC130" t="s">
        <v>280</v>
      </c>
      <c r="ED130" t="s">
        <v>280</v>
      </c>
      <c r="EE130" t="s">
        <v>280</v>
      </c>
      <c r="EF130" t="s">
        <v>280</v>
      </c>
      <c r="EG130">
        <v>384</v>
      </c>
      <c r="EH130" s="1">
        <v>1508</v>
      </c>
      <c r="EI130" t="s">
        <v>285</v>
      </c>
      <c r="EJ130">
        <v>49</v>
      </c>
      <c r="EK130" t="s">
        <v>281</v>
      </c>
      <c r="EL130">
        <v>32</v>
      </c>
      <c r="EM130" t="s">
        <v>281</v>
      </c>
      <c r="EN130">
        <v>652</v>
      </c>
      <c r="EO130">
        <v>108</v>
      </c>
      <c r="EP130">
        <v>11</v>
      </c>
      <c r="EQ130">
        <v>771</v>
      </c>
      <c r="ER130">
        <v>91</v>
      </c>
      <c r="ES130">
        <v>49</v>
      </c>
      <c r="ET130">
        <v>140</v>
      </c>
      <c r="EU130">
        <v>53</v>
      </c>
      <c r="EV130">
        <v>0</v>
      </c>
      <c r="EW130">
        <v>53</v>
      </c>
      <c r="EX130">
        <v>22</v>
      </c>
      <c r="EY130">
        <v>13</v>
      </c>
      <c r="EZ130">
        <v>35</v>
      </c>
      <c r="FA130">
        <v>0</v>
      </c>
      <c r="FB130">
        <v>0</v>
      </c>
      <c r="FC130">
        <v>0</v>
      </c>
      <c r="FD130">
        <v>228</v>
      </c>
      <c r="FE130">
        <v>818</v>
      </c>
      <c r="FF130">
        <v>170</v>
      </c>
      <c r="FG130">
        <v>999</v>
      </c>
      <c r="FH130">
        <v>0</v>
      </c>
      <c r="FI130">
        <v>0</v>
      </c>
      <c r="FJ130" t="s">
        <v>280</v>
      </c>
      <c r="FK130" t="s">
        <v>362</v>
      </c>
      <c r="FV130" t="s">
        <v>280</v>
      </c>
      <c r="FW130" t="s">
        <v>280</v>
      </c>
      <c r="FX130" t="s">
        <v>273</v>
      </c>
      <c r="FY130" t="s">
        <v>280</v>
      </c>
      <c r="FZ130" t="s">
        <v>280</v>
      </c>
      <c r="GA130" t="s">
        <v>280</v>
      </c>
      <c r="GB130">
        <v>3</v>
      </c>
      <c r="GC130" s="12"/>
      <c r="GE130">
        <v>0</v>
      </c>
      <c r="GF130">
        <v>8</v>
      </c>
      <c r="GG130">
        <v>8</v>
      </c>
      <c r="GH130">
        <v>0</v>
      </c>
      <c r="GI130">
        <v>0</v>
      </c>
      <c r="GJ130">
        <v>4</v>
      </c>
      <c r="GK130">
        <v>12</v>
      </c>
      <c r="GL130">
        <v>10</v>
      </c>
      <c r="GM130">
        <v>2</v>
      </c>
      <c r="GN130">
        <v>0</v>
      </c>
      <c r="GO130">
        <v>12</v>
      </c>
      <c r="GP130">
        <v>0</v>
      </c>
      <c r="GQ130">
        <v>47</v>
      </c>
      <c r="GR130">
        <v>47</v>
      </c>
      <c r="GS130">
        <v>0</v>
      </c>
      <c r="GT130">
        <v>0</v>
      </c>
      <c r="GU130">
        <v>40</v>
      </c>
      <c r="GV130">
        <v>87</v>
      </c>
      <c r="GW130">
        <v>57</v>
      </c>
      <c r="GX130">
        <v>30</v>
      </c>
      <c r="GY130">
        <v>0</v>
      </c>
      <c r="GZ130">
        <v>87</v>
      </c>
      <c r="HA130">
        <v>0</v>
      </c>
      <c r="HB130">
        <v>0</v>
      </c>
      <c r="HC130">
        <v>3</v>
      </c>
      <c r="HE130">
        <v>3</v>
      </c>
      <c r="HG130">
        <v>3</v>
      </c>
      <c r="HI130" t="s">
        <v>273</v>
      </c>
      <c r="HJ130">
        <v>72</v>
      </c>
      <c r="HK130" t="s">
        <v>280</v>
      </c>
      <c r="HM130" t="s">
        <v>280</v>
      </c>
      <c r="HO130" t="s">
        <v>379</v>
      </c>
      <c r="HP130" t="s">
        <v>273</v>
      </c>
      <c r="HQ130">
        <v>3</v>
      </c>
      <c r="HR130" t="s">
        <v>297</v>
      </c>
      <c r="HS130" t="s">
        <v>1495</v>
      </c>
      <c r="HT130" t="s">
        <v>365</v>
      </c>
      <c r="HU130" t="s">
        <v>273</v>
      </c>
      <c r="HV130" t="s">
        <v>278</v>
      </c>
      <c r="HX130" t="s">
        <v>366</v>
      </c>
      <c r="HZ130">
        <v>136</v>
      </c>
      <c r="IA130">
        <v>472</v>
      </c>
      <c r="IB130" t="s">
        <v>280</v>
      </c>
      <c r="IC130" t="s">
        <v>280</v>
      </c>
      <c r="ID130" t="s">
        <v>280</v>
      </c>
      <c r="IE130" t="s">
        <v>280</v>
      </c>
      <c r="IF130" t="s">
        <v>280</v>
      </c>
      <c r="IG130" t="s">
        <v>280</v>
      </c>
      <c r="IH130" t="s">
        <v>280</v>
      </c>
      <c r="II130" t="s">
        <v>273</v>
      </c>
      <c r="IJ130" t="s">
        <v>280</v>
      </c>
      <c r="IK130" t="s">
        <v>280</v>
      </c>
      <c r="IL130" t="s">
        <v>280</v>
      </c>
      <c r="IM130" t="s">
        <v>280</v>
      </c>
      <c r="IN130" t="s">
        <v>280</v>
      </c>
      <c r="IO130" t="s">
        <v>280</v>
      </c>
      <c r="IP130" t="s">
        <v>280</v>
      </c>
      <c r="IQ130" t="s">
        <v>280</v>
      </c>
      <c r="IR130" t="s">
        <v>280</v>
      </c>
      <c r="IS130" t="s">
        <v>280</v>
      </c>
      <c r="IU130" t="s">
        <v>280</v>
      </c>
      <c r="IW130">
        <v>1</v>
      </c>
      <c r="IX130">
        <v>14</v>
      </c>
      <c r="IY130">
        <v>0.35</v>
      </c>
      <c r="IZ130">
        <v>0</v>
      </c>
      <c r="JA130">
        <v>0</v>
      </c>
      <c r="JB130">
        <v>0</v>
      </c>
      <c r="JC130">
        <v>1</v>
      </c>
      <c r="JD130">
        <v>19</v>
      </c>
      <c r="JE130">
        <v>0.47</v>
      </c>
      <c r="JF130">
        <v>0.82</v>
      </c>
      <c r="JG130" t="s">
        <v>304</v>
      </c>
      <c r="JH130" s="14">
        <v>16.5</v>
      </c>
      <c r="JI130">
        <v>0</v>
      </c>
      <c r="JJ130">
        <v>0</v>
      </c>
      <c r="JK130" t="s">
        <v>1496</v>
      </c>
      <c r="JL130" t="s">
        <v>304</v>
      </c>
      <c r="JM130" s="2">
        <v>46097</v>
      </c>
    </row>
    <row r="131" spans="1:273" x14ac:dyDescent="0.25">
      <c r="A131" t="s">
        <v>2708</v>
      </c>
      <c r="B131" t="s">
        <v>2709</v>
      </c>
      <c r="C131" t="s">
        <v>2710</v>
      </c>
      <c r="D131" t="s">
        <v>2711</v>
      </c>
      <c r="E131">
        <v>68746</v>
      </c>
      <c r="F131" t="s">
        <v>2712</v>
      </c>
      <c r="G131" t="s">
        <v>2713</v>
      </c>
      <c r="H131" t="s">
        <v>272</v>
      </c>
      <c r="I131">
        <v>184</v>
      </c>
      <c r="J131">
        <v>184</v>
      </c>
      <c r="K131">
        <v>0</v>
      </c>
      <c r="L131">
        <v>0</v>
      </c>
      <c r="M131">
        <v>1900</v>
      </c>
      <c r="O131" t="s">
        <v>280</v>
      </c>
      <c r="Q131" t="s">
        <v>274</v>
      </c>
      <c r="R131" t="s">
        <v>275</v>
      </c>
      <c r="S131" t="s">
        <v>276</v>
      </c>
      <c r="T131" t="s">
        <v>280</v>
      </c>
      <c r="U131" t="s">
        <v>277</v>
      </c>
      <c r="W131">
        <v>1</v>
      </c>
      <c r="X131" t="s">
        <v>273</v>
      </c>
      <c r="Y131" t="s">
        <v>273</v>
      </c>
      <c r="Z131">
        <v>2</v>
      </c>
      <c r="AA131" t="s">
        <v>280</v>
      </c>
      <c r="AG131">
        <v>895</v>
      </c>
      <c r="AH131" s="1">
        <v>312</v>
      </c>
      <c r="AI131">
        <v>52</v>
      </c>
      <c r="AJ131">
        <v>312</v>
      </c>
      <c r="AK131" s="2">
        <v>45658</v>
      </c>
      <c r="AL131" s="2">
        <v>46022</v>
      </c>
      <c r="AM131" s="10">
        <v>2435</v>
      </c>
      <c r="AO131" s="10"/>
      <c r="AQ131" s="10"/>
      <c r="AS131" s="10"/>
      <c r="AT131" s="10">
        <v>2435</v>
      </c>
      <c r="AU131" s="10">
        <v>0</v>
      </c>
      <c r="AV131" s="10">
        <v>0</v>
      </c>
      <c r="AW131" s="10">
        <v>0</v>
      </c>
      <c r="AX131" s="10">
        <v>0</v>
      </c>
      <c r="AY131" s="10">
        <v>0</v>
      </c>
      <c r="AZ131" s="10">
        <v>0</v>
      </c>
      <c r="BB131" s="10">
        <v>0</v>
      </c>
      <c r="BC131" s="10">
        <v>0</v>
      </c>
      <c r="BD131" s="10">
        <v>0</v>
      </c>
      <c r="BE131" s="10">
        <v>0</v>
      </c>
      <c r="BF131" t="s">
        <v>2714</v>
      </c>
      <c r="BG131" s="10">
        <v>1529</v>
      </c>
      <c r="BH131" s="10">
        <v>1529</v>
      </c>
      <c r="BI131" s="10">
        <v>3964</v>
      </c>
      <c r="BJ131" s="10">
        <v>0</v>
      </c>
      <c r="BK131" s="10">
        <v>0</v>
      </c>
      <c r="BL131" s="10">
        <v>0</v>
      </c>
      <c r="BM131" s="10">
        <v>0</v>
      </c>
      <c r="BN131" s="10">
        <v>0</v>
      </c>
      <c r="BO131" t="s">
        <v>280</v>
      </c>
      <c r="BQ131" s="10"/>
      <c r="BR131" s="10"/>
      <c r="BS131">
        <v>0</v>
      </c>
      <c r="BT131" s="10">
        <v>0</v>
      </c>
      <c r="BU131" s="10">
        <v>0</v>
      </c>
      <c r="BV131" s="10">
        <v>0</v>
      </c>
      <c r="BW131" t="s">
        <v>280</v>
      </c>
      <c r="BX131" t="s">
        <v>280</v>
      </c>
      <c r="BY131" t="s">
        <v>280</v>
      </c>
      <c r="BZ131" t="s">
        <v>280</v>
      </c>
      <c r="CA131" t="s">
        <v>280</v>
      </c>
      <c r="CB131" t="s">
        <v>280</v>
      </c>
      <c r="CC131" t="s">
        <v>280</v>
      </c>
      <c r="CD131" t="s">
        <v>280</v>
      </c>
      <c r="CE131" t="s">
        <v>280</v>
      </c>
      <c r="CF131" t="s">
        <v>280</v>
      </c>
      <c r="CG131" t="s">
        <v>2715</v>
      </c>
      <c r="CH131" s="10">
        <v>50</v>
      </c>
      <c r="CI131" s="10">
        <v>0</v>
      </c>
      <c r="CJ131" s="10">
        <v>0</v>
      </c>
      <c r="CK131" s="10">
        <v>50</v>
      </c>
      <c r="CL131" s="10">
        <v>0</v>
      </c>
      <c r="CM131" s="10">
        <v>0</v>
      </c>
      <c r="CN131" s="10">
        <v>0</v>
      </c>
      <c r="CO131" s="10">
        <v>0</v>
      </c>
      <c r="CP131" s="10">
        <v>2735</v>
      </c>
      <c r="CQ131" s="10">
        <v>2735</v>
      </c>
      <c r="CR131" s="10">
        <v>2785</v>
      </c>
      <c r="CS131" s="10">
        <v>0</v>
      </c>
      <c r="CT131" s="1">
        <v>8104</v>
      </c>
      <c r="CU131">
        <v>50</v>
      </c>
      <c r="CV131">
        <v>50</v>
      </c>
      <c r="CW131" s="1">
        <v>8104</v>
      </c>
      <c r="CX131">
        <v>150</v>
      </c>
      <c r="CY131">
        <v>0</v>
      </c>
      <c r="CZ131">
        <v>0</v>
      </c>
      <c r="DA131">
        <v>150</v>
      </c>
      <c r="DB131">
        <v>50</v>
      </c>
      <c r="DC131">
        <v>0</v>
      </c>
      <c r="DD131">
        <v>0</v>
      </c>
      <c r="DE131">
        <v>50</v>
      </c>
      <c r="DF131">
        <v>0</v>
      </c>
      <c r="DG131">
        <v>0</v>
      </c>
      <c r="DH131">
        <v>0</v>
      </c>
      <c r="DI131">
        <v>0</v>
      </c>
      <c r="DJ131" t="s">
        <v>2716</v>
      </c>
      <c r="DK131">
        <v>26</v>
      </c>
      <c r="DL131">
        <v>0</v>
      </c>
      <c r="DM131">
        <v>0</v>
      </c>
      <c r="DN131">
        <v>26</v>
      </c>
      <c r="DO131" s="1">
        <v>8330</v>
      </c>
      <c r="DP131">
        <v>50</v>
      </c>
      <c r="DQ131">
        <v>50</v>
      </c>
      <c r="DR131" s="1">
        <v>8330</v>
      </c>
      <c r="DS131" t="s">
        <v>297</v>
      </c>
      <c r="DT131">
        <v>0</v>
      </c>
      <c r="DU131" t="s">
        <v>280</v>
      </c>
      <c r="DV131" t="s">
        <v>280</v>
      </c>
      <c r="DW131" t="s">
        <v>280</v>
      </c>
      <c r="DX131" t="s">
        <v>280</v>
      </c>
      <c r="DY131" t="s">
        <v>280</v>
      </c>
      <c r="DZ131" t="s">
        <v>280</v>
      </c>
      <c r="EA131" t="s">
        <v>280</v>
      </c>
      <c r="EB131" t="s">
        <v>280</v>
      </c>
      <c r="EC131" t="s">
        <v>280</v>
      </c>
      <c r="ED131" t="s">
        <v>280</v>
      </c>
      <c r="EE131" t="s">
        <v>280</v>
      </c>
      <c r="EF131" t="s">
        <v>280</v>
      </c>
      <c r="EG131">
        <v>159</v>
      </c>
      <c r="EH131">
        <v>750</v>
      </c>
      <c r="EI131" t="s">
        <v>285</v>
      </c>
      <c r="EJ131">
        <v>260</v>
      </c>
      <c r="EK131" t="s">
        <v>285</v>
      </c>
      <c r="EL131">
        <v>0</v>
      </c>
      <c r="EM131" t="s">
        <v>312</v>
      </c>
      <c r="EN131">
        <v>450</v>
      </c>
      <c r="EO131">
        <v>400</v>
      </c>
      <c r="EP131">
        <v>3</v>
      </c>
      <c r="EQ131">
        <v>853</v>
      </c>
      <c r="ER131">
        <v>0</v>
      </c>
      <c r="ES131">
        <v>0</v>
      </c>
      <c r="ET131">
        <v>0</v>
      </c>
      <c r="EU131">
        <v>0</v>
      </c>
      <c r="EV131">
        <v>0</v>
      </c>
      <c r="EW131">
        <v>0</v>
      </c>
      <c r="EX131">
        <v>0</v>
      </c>
      <c r="EY131">
        <v>0</v>
      </c>
      <c r="EZ131">
        <v>0</v>
      </c>
      <c r="FA131">
        <v>0</v>
      </c>
      <c r="FB131">
        <v>0</v>
      </c>
      <c r="FC131">
        <v>0</v>
      </c>
      <c r="FD131">
        <v>0</v>
      </c>
      <c r="FE131">
        <v>450</v>
      </c>
      <c r="FF131">
        <v>400</v>
      </c>
      <c r="FG131">
        <v>853</v>
      </c>
      <c r="FH131">
        <v>0</v>
      </c>
      <c r="FI131">
        <v>0</v>
      </c>
      <c r="FJ131" t="s">
        <v>273</v>
      </c>
      <c r="FK131" t="s">
        <v>362</v>
      </c>
      <c r="FV131" t="s">
        <v>280</v>
      </c>
      <c r="FW131" t="s">
        <v>280</v>
      </c>
      <c r="FX131" t="s">
        <v>273</v>
      </c>
      <c r="FY131" t="s">
        <v>280</v>
      </c>
      <c r="FZ131" t="s">
        <v>280</v>
      </c>
      <c r="GA131" t="s">
        <v>280</v>
      </c>
      <c r="GB131">
        <v>2</v>
      </c>
      <c r="GC131" s="12"/>
      <c r="GE131">
        <v>14</v>
      </c>
      <c r="GF131">
        <v>21</v>
      </c>
      <c r="GG131">
        <v>35</v>
      </c>
      <c r="GH131">
        <v>0</v>
      </c>
      <c r="GI131">
        <v>25</v>
      </c>
      <c r="GJ131">
        <v>0</v>
      </c>
      <c r="GK131">
        <v>60</v>
      </c>
      <c r="GL131">
        <v>36</v>
      </c>
      <c r="GM131">
        <v>24</v>
      </c>
      <c r="GN131">
        <v>0</v>
      </c>
      <c r="GO131">
        <v>60</v>
      </c>
      <c r="GP131">
        <v>56</v>
      </c>
      <c r="GQ131">
        <v>206</v>
      </c>
      <c r="GR131">
        <v>262</v>
      </c>
      <c r="GS131">
        <v>0</v>
      </c>
      <c r="GT131">
        <v>379</v>
      </c>
      <c r="GU131">
        <v>0</v>
      </c>
      <c r="GV131">
        <v>641</v>
      </c>
      <c r="GW131">
        <v>505</v>
      </c>
      <c r="GX131">
        <v>136</v>
      </c>
      <c r="GY131">
        <v>0</v>
      </c>
      <c r="GZ131">
        <v>641</v>
      </c>
      <c r="HA131">
        <v>0</v>
      </c>
      <c r="HB131">
        <v>0</v>
      </c>
      <c r="HC131">
        <v>0</v>
      </c>
      <c r="HD131">
        <v>0</v>
      </c>
      <c r="HE131">
        <v>0</v>
      </c>
      <c r="HF131">
        <v>0</v>
      </c>
      <c r="HG131">
        <v>0</v>
      </c>
      <c r="HH131">
        <v>0</v>
      </c>
      <c r="HI131" t="s">
        <v>273</v>
      </c>
      <c r="HJ131">
        <v>75</v>
      </c>
      <c r="HK131" t="s">
        <v>280</v>
      </c>
      <c r="HM131" t="s">
        <v>280</v>
      </c>
      <c r="HO131" t="s">
        <v>312</v>
      </c>
      <c r="HP131" t="s">
        <v>280</v>
      </c>
      <c r="HR131" t="s">
        <v>312</v>
      </c>
      <c r="HS131" t="s">
        <v>2717</v>
      </c>
      <c r="HT131" t="s">
        <v>299</v>
      </c>
      <c r="HU131" t="s">
        <v>273</v>
      </c>
      <c r="HV131" t="s">
        <v>278</v>
      </c>
      <c r="HX131" t="s">
        <v>393</v>
      </c>
      <c r="HZ131">
        <v>78</v>
      </c>
      <c r="IA131">
        <v>78</v>
      </c>
      <c r="IB131" t="s">
        <v>280</v>
      </c>
      <c r="IC131" t="s">
        <v>280</v>
      </c>
      <c r="ID131" t="s">
        <v>280</v>
      </c>
      <c r="IE131" t="s">
        <v>280</v>
      </c>
      <c r="IF131" t="s">
        <v>280</v>
      </c>
      <c r="IG131" t="s">
        <v>280</v>
      </c>
      <c r="IH131" t="s">
        <v>280</v>
      </c>
      <c r="II131" t="s">
        <v>280</v>
      </c>
      <c r="IJ131" t="s">
        <v>280</v>
      </c>
      <c r="IK131" t="s">
        <v>280</v>
      </c>
      <c r="IL131" t="s">
        <v>280</v>
      </c>
      <c r="IM131" t="s">
        <v>280</v>
      </c>
      <c r="IN131" t="s">
        <v>280</v>
      </c>
      <c r="IO131" t="s">
        <v>280</v>
      </c>
      <c r="IP131" t="s">
        <v>280</v>
      </c>
      <c r="IQ131" t="s">
        <v>280</v>
      </c>
      <c r="IR131" t="s">
        <v>280</v>
      </c>
      <c r="IS131" t="s">
        <v>280</v>
      </c>
      <c r="IU131" t="s">
        <v>280</v>
      </c>
      <c r="IW131">
        <v>0</v>
      </c>
      <c r="IX131">
        <v>0</v>
      </c>
      <c r="IY131">
        <v>0</v>
      </c>
      <c r="IZ131">
        <v>0</v>
      </c>
      <c r="JA131">
        <v>0</v>
      </c>
      <c r="JB131">
        <v>0</v>
      </c>
      <c r="JC131">
        <v>0</v>
      </c>
      <c r="JD131">
        <v>0</v>
      </c>
      <c r="JE131">
        <v>0</v>
      </c>
      <c r="JF131">
        <v>0</v>
      </c>
      <c r="JG131" t="s">
        <v>302</v>
      </c>
      <c r="JH131" s="14">
        <v>0</v>
      </c>
      <c r="JI131">
        <v>9</v>
      </c>
      <c r="JJ131">
        <v>6</v>
      </c>
      <c r="JK131" t="s">
        <v>2718</v>
      </c>
      <c r="JL131" t="s">
        <v>2719</v>
      </c>
      <c r="JM131" s="2">
        <v>46066</v>
      </c>
    </row>
    <row r="132" spans="1:273" x14ac:dyDescent="0.25">
      <c r="A132" t="s">
        <v>1497</v>
      </c>
      <c r="B132" t="s">
        <v>1498</v>
      </c>
      <c r="C132" t="s">
        <v>1499</v>
      </c>
      <c r="D132" t="s">
        <v>1500</v>
      </c>
      <c r="E132">
        <v>68038</v>
      </c>
      <c r="F132" t="s">
        <v>1501</v>
      </c>
      <c r="G132" t="s">
        <v>1502</v>
      </c>
      <c r="H132" t="s">
        <v>310</v>
      </c>
      <c r="I132">
        <v>812</v>
      </c>
      <c r="J132">
        <v>812</v>
      </c>
      <c r="K132">
        <v>0</v>
      </c>
      <c r="L132">
        <v>0</v>
      </c>
      <c r="M132">
        <v>2006</v>
      </c>
      <c r="N132">
        <v>2025</v>
      </c>
      <c r="O132" t="s">
        <v>280</v>
      </c>
      <c r="Q132" t="s">
        <v>274</v>
      </c>
      <c r="R132" t="s">
        <v>275</v>
      </c>
      <c r="S132" t="s">
        <v>276</v>
      </c>
      <c r="T132" t="s">
        <v>273</v>
      </c>
      <c r="U132" t="s">
        <v>277</v>
      </c>
      <c r="W132">
        <v>1</v>
      </c>
      <c r="X132" t="s">
        <v>273</v>
      </c>
      <c r="Y132" t="s">
        <v>273</v>
      </c>
      <c r="Z132">
        <v>190</v>
      </c>
      <c r="AA132" t="s">
        <v>280</v>
      </c>
      <c r="AE132" t="s">
        <v>273</v>
      </c>
      <c r="AG132" s="1">
        <v>5500</v>
      </c>
      <c r="AH132" s="1">
        <v>2028</v>
      </c>
      <c r="AI132">
        <v>52</v>
      </c>
      <c r="AJ132" s="1">
        <v>2028</v>
      </c>
      <c r="AK132" s="2">
        <v>45566</v>
      </c>
      <c r="AL132" s="2">
        <v>45930</v>
      </c>
      <c r="AM132" s="10">
        <v>82028</v>
      </c>
      <c r="AO132" s="10"/>
      <c r="AP132" t="s">
        <v>1503</v>
      </c>
      <c r="AQ132" s="10">
        <v>1500</v>
      </c>
      <c r="AS132" s="10"/>
      <c r="AT132" s="10">
        <v>83528</v>
      </c>
      <c r="AU132" s="10">
        <v>200</v>
      </c>
      <c r="AV132" s="10">
        <v>0</v>
      </c>
      <c r="AW132" s="10">
        <v>0</v>
      </c>
      <c r="AX132" s="10">
        <v>0</v>
      </c>
      <c r="AY132" s="10">
        <v>0</v>
      </c>
      <c r="AZ132" s="10">
        <v>200</v>
      </c>
      <c r="BB132" s="10">
        <v>0</v>
      </c>
      <c r="BC132" s="10">
        <v>0</v>
      </c>
      <c r="BD132" s="10">
        <v>0</v>
      </c>
      <c r="BE132" s="10">
        <v>0</v>
      </c>
      <c r="BF132" t="s">
        <v>1504</v>
      </c>
      <c r="BG132" s="10">
        <v>9805</v>
      </c>
      <c r="BH132" s="10">
        <v>9805</v>
      </c>
      <c r="BI132" s="10">
        <v>93533</v>
      </c>
      <c r="BJ132" s="10">
        <v>10526</v>
      </c>
      <c r="BK132" s="10">
        <v>0</v>
      </c>
      <c r="BL132" s="10">
        <v>0</v>
      </c>
      <c r="BM132" s="10">
        <v>0</v>
      </c>
      <c r="BN132" s="10">
        <v>10526</v>
      </c>
      <c r="BO132" t="s">
        <v>280</v>
      </c>
      <c r="BQ132" s="10"/>
      <c r="BR132" s="10"/>
      <c r="BS132">
        <v>8</v>
      </c>
      <c r="BT132" s="10">
        <v>47627</v>
      </c>
      <c r="BU132" s="10">
        <v>4181</v>
      </c>
      <c r="BV132" s="10">
        <v>51808</v>
      </c>
      <c r="BW132" t="s">
        <v>280</v>
      </c>
      <c r="BX132" t="s">
        <v>280</v>
      </c>
      <c r="BY132" t="s">
        <v>280</v>
      </c>
      <c r="BZ132" t="s">
        <v>280</v>
      </c>
      <c r="CA132" t="s">
        <v>280</v>
      </c>
      <c r="CB132" t="s">
        <v>280</v>
      </c>
      <c r="CC132" t="s">
        <v>280</v>
      </c>
      <c r="CD132" t="s">
        <v>280</v>
      </c>
      <c r="CE132" t="s">
        <v>280</v>
      </c>
      <c r="CF132" t="s">
        <v>280</v>
      </c>
      <c r="CH132" s="10">
        <v>4195</v>
      </c>
      <c r="CI132" s="10">
        <v>500</v>
      </c>
      <c r="CJ132" s="10">
        <v>0</v>
      </c>
      <c r="CK132" s="10">
        <v>4695</v>
      </c>
      <c r="CL132" s="10">
        <v>6406</v>
      </c>
      <c r="CM132" s="10">
        <v>990</v>
      </c>
      <c r="CN132" s="10">
        <v>480</v>
      </c>
      <c r="CO132" s="10">
        <v>0</v>
      </c>
      <c r="CP132" s="10">
        <v>23070</v>
      </c>
      <c r="CQ132" s="10">
        <v>30946</v>
      </c>
      <c r="CR132" s="10">
        <v>87449</v>
      </c>
      <c r="CS132" s="10">
        <v>6000</v>
      </c>
      <c r="CT132" s="1">
        <v>17732</v>
      </c>
      <c r="CU132">
        <v>478</v>
      </c>
      <c r="CV132">
        <v>131</v>
      </c>
      <c r="CW132" s="1">
        <v>18079</v>
      </c>
      <c r="CX132">
        <v>114</v>
      </c>
      <c r="CY132">
        <v>0</v>
      </c>
      <c r="CZ132">
        <v>0</v>
      </c>
      <c r="DA132">
        <v>114</v>
      </c>
      <c r="DB132">
        <v>159</v>
      </c>
      <c r="DC132">
        <v>23</v>
      </c>
      <c r="DD132">
        <v>37</v>
      </c>
      <c r="DE132">
        <v>145</v>
      </c>
      <c r="DF132">
        <v>4</v>
      </c>
      <c r="DG132">
        <v>0</v>
      </c>
      <c r="DH132">
        <v>2</v>
      </c>
      <c r="DI132">
        <v>2</v>
      </c>
      <c r="DJ132" t="s">
        <v>1505</v>
      </c>
      <c r="DK132">
        <v>26</v>
      </c>
      <c r="DL132">
        <v>0</v>
      </c>
      <c r="DM132">
        <v>0</v>
      </c>
      <c r="DN132">
        <v>26</v>
      </c>
      <c r="DO132" s="1">
        <v>18031</v>
      </c>
      <c r="DP132">
        <v>501</v>
      </c>
      <c r="DQ132">
        <v>168</v>
      </c>
      <c r="DR132" s="1">
        <v>18364</v>
      </c>
      <c r="DS132" t="s">
        <v>1506</v>
      </c>
      <c r="DT132">
        <v>0</v>
      </c>
      <c r="DU132" t="s">
        <v>280</v>
      </c>
      <c r="DV132" t="s">
        <v>280</v>
      </c>
      <c r="DW132" t="s">
        <v>273</v>
      </c>
      <c r="DX132" t="s">
        <v>280</v>
      </c>
      <c r="DY132" t="s">
        <v>280</v>
      </c>
      <c r="DZ132" t="s">
        <v>273</v>
      </c>
      <c r="EA132" t="s">
        <v>280</v>
      </c>
      <c r="EB132" t="s">
        <v>273</v>
      </c>
      <c r="EC132" t="s">
        <v>280</v>
      </c>
      <c r="ED132" t="s">
        <v>280</v>
      </c>
      <c r="EE132" t="s">
        <v>280</v>
      </c>
      <c r="EF132" t="s">
        <v>280</v>
      </c>
      <c r="EG132" s="1">
        <v>1285</v>
      </c>
      <c r="EH132" s="1">
        <v>2340</v>
      </c>
      <c r="EI132" t="s">
        <v>285</v>
      </c>
      <c r="EJ132">
        <v>50</v>
      </c>
      <c r="EK132" t="s">
        <v>285</v>
      </c>
      <c r="EL132">
        <v>780</v>
      </c>
      <c r="EM132" t="s">
        <v>285</v>
      </c>
      <c r="EN132" s="1">
        <v>5354</v>
      </c>
      <c r="EO132">
        <v>132</v>
      </c>
      <c r="EP132">
        <v>553</v>
      </c>
      <c r="EQ132" s="1">
        <v>6039</v>
      </c>
      <c r="ER132">
        <v>423</v>
      </c>
      <c r="ES132">
        <v>53</v>
      </c>
      <c r="ET132">
        <v>476</v>
      </c>
      <c r="EU132">
        <v>326</v>
      </c>
      <c r="EV132">
        <v>8</v>
      </c>
      <c r="EW132">
        <v>334</v>
      </c>
      <c r="EX132">
        <v>376</v>
      </c>
      <c r="EY132">
        <v>99</v>
      </c>
      <c r="EZ132">
        <v>475</v>
      </c>
      <c r="FA132">
        <v>0</v>
      </c>
      <c r="FB132">
        <v>0</v>
      </c>
      <c r="FC132">
        <v>0</v>
      </c>
      <c r="FD132" s="1">
        <v>1285</v>
      </c>
      <c r="FE132" s="1">
        <v>6479</v>
      </c>
      <c r="FF132">
        <v>292</v>
      </c>
      <c r="FG132" s="1">
        <v>7324</v>
      </c>
      <c r="FH132">
        <v>0</v>
      </c>
      <c r="FI132">
        <v>0</v>
      </c>
      <c r="FJ132" t="s">
        <v>273</v>
      </c>
      <c r="FK132" t="s">
        <v>362</v>
      </c>
      <c r="FV132" t="s">
        <v>273</v>
      </c>
      <c r="FW132" t="s">
        <v>280</v>
      </c>
      <c r="FX132" t="s">
        <v>273</v>
      </c>
      <c r="FY132" t="s">
        <v>280</v>
      </c>
      <c r="FZ132" t="s">
        <v>280</v>
      </c>
      <c r="GA132" t="s">
        <v>280</v>
      </c>
      <c r="GB132">
        <v>0</v>
      </c>
      <c r="GC132" s="12" t="s">
        <v>280</v>
      </c>
      <c r="GE132">
        <v>40</v>
      </c>
      <c r="GF132">
        <v>5</v>
      </c>
      <c r="GG132">
        <v>45</v>
      </c>
      <c r="GH132">
        <v>0</v>
      </c>
      <c r="GI132">
        <v>0</v>
      </c>
      <c r="GJ132">
        <v>4</v>
      </c>
      <c r="GK132">
        <v>49</v>
      </c>
      <c r="GL132">
        <v>48</v>
      </c>
      <c r="GM132">
        <v>1</v>
      </c>
      <c r="GN132">
        <v>0</v>
      </c>
      <c r="GO132">
        <v>49</v>
      </c>
      <c r="GP132">
        <v>220</v>
      </c>
      <c r="GQ132">
        <v>32</v>
      </c>
      <c r="GR132">
        <v>252</v>
      </c>
      <c r="GS132">
        <v>0</v>
      </c>
      <c r="GT132">
        <v>0</v>
      </c>
      <c r="GU132">
        <v>71</v>
      </c>
      <c r="GV132">
        <v>323</v>
      </c>
      <c r="GW132">
        <v>279</v>
      </c>
      <c r="GX132">
        <v>44</v>
      </c>
      <c r="GY132">
        <v>0</v>
      </c>
      <c r="GZ132">
        <v>323</v>
      </c>
      <c r="HA132">
        <v>0</v>
      </c>
      <c r="HB132">
        <v>0</v>
      </c>
      <c r="HC132">
        <v>0</v>
      </c>
      <c r="HD132">
        <v>0</v>
      </c>
      <c r="HE132">
        <v>0</v>
      </c>
      <c r="HF132">
        <v>0</v>
      </c>
      <c r="HG132">
        <v>0</v>
      </c>
      <c r="HH132">
        <v>0</v>
      </c>
      <c r="HI132" t="s">
        <v>273</v>
      </c>
      <c r="HJ132">
        <v>24</v>
      </c>
      <c r="HK132" t="s">
        <v>280</v>
      </c>
      <c r="HM132" t="s">
        <v>280</v>
      </c>
      <c r="HO132" t="s">
        <v>379</v>
      </c>
      <c r="HP132" t="s">
        <v>273</v>
      </c>
      <c r="HQ132">
        <v>10</v>
      </c>
      <c r="HR132" t="s">
        <v>1507</v>
      </c>
      <c r="HS132" t="s">
        <v>1508</v>
      </c>
      <c r="HT132" t="s">
        <v>299</v>
      </c>
      <c r="HU132" t="s">
        <v>273</v>
      </c>
      <c r="HV132" t="s">
        <v>278</v>
      </c>
      <c r="HX132" t="s">
        <v>393</v>
      </c>
      <c r="HZ132">
        <v>105</v>
      </c>
      <c r="IA132">
        <v>105</v>
      </c>
      <c r="IB132" t="s">
        <v>280</v>
      </c>
      <c r="IC132" t="s">
        <v>280</v>
      </c>
      <c r="ID132" t="s">
        <v>280</v>
      </c>
      <c r="IE132" t="s">
        <v>280</v>
      </c>
      <c r="IF132" t="s">
        <v>280</v>
      </c>
      <c r="IG132" t="s">
        <v>280</v>
      </c>
      <c r="IH132" t="s">
        <v>280</v>
      </c>
      <c r="II132" t="s">
        <v>273</v>
      </c>
      <c r="IJ132" t="s">
        <v>280</v>
      </c>
      <c r="IK132" t="s">
        <v>280</v>
      </c>
      <c r="IL132" t="s">
        <v>280</v>
      </c>
      <c r="IM132" t="s">
        <v>280</v>
      </c>
      <c r="IN132" t="s">
        <v>280</v>
      </c>
      <c r="IO132" t="s">
        <v>280</v>
      </c>
      <c r="IP132" t="s">
        <v>280</v>
      </c>
      <c r="IQ132" t="s">
        <v>280</v>
      </c>
      <c r="IR132" t="s">
        <v>280</v>
      </c>
      <c r="IS132" t="s">
        <v>280</v>
      </c>
      <c r="IU132" t="s">
        <v>273</v>
      </c>
      <c r="IV132">
        <v>1</v>
      </c>
      <c r="IW132">
        <v>1</v>
      </c>
      <c r="IX132">
        <v>55</v>
      </c>
      <c r="IY132">
        <v>1.38</v>
      </c>
      <c r="IZ132">
        <v>0</v>
      </c>
      <c r="JA132">
        <v>0</v>
      </c>
      <c r="JB132">
        <v>0</v>
      </c>
      <c r="JC132">
        <v>0</v>
      </c>
      <c r="JD132">
        <v>0</v>
      </c>
      <c r="JE132">
        <v>0</v>
      </c>
      <c r="JF132">
        <v>1.38</v>
      </c>
      <c r="JG132" t="s">
        <v>304</v>
      </c>
      <c r="JH132" s="14">
        <v>18.5</v>
      </c>
      <c r="JI132">
        <v>3</v>
      </c>
      <c r="JJ132">
        <v>2</v>
      </c>
      <c r="JK132" t="s">
        <v>1509</v>
      </c>
      <c r="JL132" t="s">
        <v>1510</v>
      </c>
      <c r="JM132" s="2">
        <v>46112</v>
      </c>
    </row>
    <row r="133" spans="1:273" x14ac:dyDescent="0.25">
      <c r="A133" t="s">
        <v>2481</v>
      </c>
      <c r="B133" t="s">
        <v>2482</v>
      </c>
      <c r="C133" t="s">
        <v>2483</v>
      </c>
      <c r="D133" t="s">
        <v>503</v>
      </c>
      <c r="E133">
        <v>68748</v>
      </c>
      <c r="F133" t="s">
        <v>503</v>
      </c>
      <c r="G133" t="s">
        <v>2484</v>
      </c>
      <c r="H133" t="s">
        <v>310</v>
      </c>
      <c r="I133">
        <v>2169</v>
      </c>
      <c r="J133">
        <v>2169</v>
      </c>
      <c r="K133">
        <v>0</v>
      </c>
      <c r="L133">
        <v>0</v>
      </c>
      <c r="M133">
        <v>1998</v>
      </c>
      <c r="N133">
        <v>2023</v>
      </c>
      <c r="O133" t="s">
        <v>280</v>
      </c>
      <c r="Q133" t="s">
        <v>274</v>
      </c>
      <c r="R133" t="s">
        <v>275</v>
      </c>
      <c r="S133" t="s">
        <v>276</v>
      </c>
      <c r="T133" t="s">
        <v>273</v>
      </c>
      <c r="U133" t="s">
        <v>277</v>
      </c>
      <c r="W133">
        <v>1</v>
      </c>
      <c r="X133" t="s">
        <v>273</v>
      </c>
      <c r="Y133" t="s">
        <v>280</v>
      </c>
      <c r="AC133" t="s">
        <v>273</v>
      </c>
      <c r="AG133" s="1">
        <v>3656</v>
      </c>
      <c r="AH133" s="1">
        <v>1846</v>
      </c>
      <c r="AI133">
        <v>52</v>
      </c>
      <c r="AJ133" s="1">
        <v>1846</v>
      </c>
      <c r="AK133" s="2">
        <v>45566</v>
      </c>
      <c r="AL133" s="2">
        <v>45930</v>
      </c>
      <c r="AM133" s="10">
        <v>113135</v>
      </c>
      <c r="AO133" s="10"/>
      <c r="AP133" t="s">
        <v>506</v>
      </c>
      <c r="AQ133" s="10">
        <v>9385</v>
      </c>
      <c r="AS133" s="10"/>
      <c r="AT133" s="10">
        <v>122520</v>
      </c>
      <c r="AU133" s="10">
        <v>1264</v>
      </c>
      <c r="AV133" s="10">
        <v>0</v>
      </c>
      <c r="AW133" s="10">
        <v>0</v>
      </c>
      <c r="AX133" s="10">
        <v>0</v>
      </c>
      <c r="AY133" s="10">
        <v>1000</v>
      </c>
      <c r="AZ133" s="10">
        <v>2264</v>
      </c>
      <c r="BB133" s="10">
        <v>0</v>
      </c>
      <c r="BC133" s="10">
        <v>0</v>
      </c>
      <c r="BD133" s="10">
        <v>0</v>
      </c>
      <c r="BE133" s="10">
        <v>0</v>
      </c>
      <c r="BF133" t="s">
        <v>2485</v>
      </c>
      <c r="BG133" s="10">
        <v>2315</v>
      </c>
      <c r="BH133" s="10">
        <v>2315</v>
      </c>
      <c r="BI133" s="10">
        <v>127099</v>
      </c>
      <c r="BJ133" s="10">
        <v>0</v>
      </c>
      <c r="BK133" s="10">
        <v>0</v>
      </c>
      <c r="BL133" s="10">
        <v>0</v>
      </c>
      <c r="BM133" s="10">
        <v>0</v>
      </c>
      <c r="BN133" s="10">
        <v>0</v>
      </c>
      <c r="BO133" t="s">
        <v>273</v>
      </c>
      <c r="BP133" t="s">
        <v>2486</v>
      </c>
      <c r="BQ133" s="10">
        <v>10</v>
      </c>
      <c r="BR133" s="10">
        <v>10</v>
      </c>
      <c r="BS133">
        <v>0</v>
      </c>
      <c r="BT133" s="10">
        <v>75007</v>
      </c>
      <c r="BU133" s="10">
        <v>14923</v>
      </c>
      <c r="BV133" s="10">
        <v>89930</v>
      </c>
      <c r="BW133" t="s">
        <v>273</v>
      </c>
      <c r="BX133" t="s">
        <v>273</v>
      </c>
      <c r="BY133" t="s">
        <v>273</v>
      </c>
      <c r="BZ133" t="s">
        <v>273</v>
      </c>
      <c r="CA133" t="s">
        <v>273</v>
      </c>
      <c r="CB133" t="s">
        <v>273</v>
      </c>
      <c r="CC133" t="s">
        <v>280</v>
      </c>
      <c r="CD133" t="s">
        <v>280</v>
      </c>
      <c r="CE133" t="s">
        <v>280</v>
      </c>
      <c r="CF133" t="s">
        <v>273</v>
      </c>
      <c r="CH133" s="10">
        <v>8594</v>
      </c>
      <c r="CI133" s="10">
        <v>500</v>
      </c>
      <c r="CJ133" s="10">
        <v>30</v>
      </c>
      <c r="CK133" s="10">
        <v>9124</v>
      </c>
      <c r="CL133" s="10">
        <v>3630</v>
      </c>
      <c r="CM133" s="10">
        <v>886</v>
      </c>
      <c r="CN133" s="10">
        <v>3445</v>
      </c>
      <c r="CO133" s="10">
        <v>5</v>
      </c>
      <c r="CP133" s="10">
        <v>19988</v>
      </c>
      <c r="CQ133" s="10">
        <v>27954</v>
      </c>
      <c r="CR133" s="10">
        <v>127008</v>
      </c>
      <c r="CS133" s="10">
        <v>0</v>
      </c>
      <c r="CT133" s="1">
        <v>15141</v>
      </c>
      <c r="CU133">
        <v>503</v>
      </c>
      <c r="CV133">
        <v>209</v>
      </c>
      <c r="CW133" s="1">
        <v>15435</v>
      </c>
      <c r="CX133">
        <v>64</v>
      </c>
      <c r="CY133">
        <v>0</v>
      </c>
      <c r="CZ133">
        <v>2</v>
      </c>
      <c r="DA133">
        <v>62</v>
      </c>
      <c r="DB133">
        <v>739</v>
      </c>
      <c r="DC133">
        <v>2</v>
      </c>
      <c r="DD133">
        <v>3</v>
      </c>
      <c r="DE133">
        <v>738</v>
      </c>
      <c r="DF133">
        <v>13</v>
      </c>
      <c r="DG133">
        <v>4</v>
      </c>
      <c r="DH133">
        <v>0</v>
      </c>
      <c r="DI133">
        <v>17</v>
      </c>
      <c r="DJ133" t="s">
        <v>2487</v>
      </c>
      <c r="DK133">
        <v>37</v>
      </c>
      <c r="DL133">
        <v>8</v>
      </c>
      <c r="DM133">
        <v>0</v>
      </c>
      <c r="DN133">
        <v>45</v>
      </c>
      <c r="DO133" s="1">
        <v>15981</v>
      </c>
      <c r="DP133">
        <v>513</v>
      </c>
      <c r="DQ133">
        <v>214</v>
      </c>
      <c r="DR133" s="1">
        <v>16280</v>
      </c>
      <c r="DS133" t="s">
        <v>2488</v>
      </c>
      <c r="DT133">
        <v>225</v>
      </c>
      <c r="DU133" t="s">
        <v>280</v>
      </c>
      <c r="DV133" t="s">
        <v>273</v>
      </c>
      <c r="DW133" t="s">
        <v>280</v>
      </c>
      <c r="DX133" t="s">
        <v>280</v>
      </c>
      <c r="DY133" t="s">
        <v>280</v>
      </c>
      <c r="DZ133" t="s">
        <v>273</v>
      </c>
      <c r="EA133" t="s">
        <v>280</v>
      </c>
      <c r="EB133" t="s">
        <v>273</v>
      </c>
      <c r="EC133" t="s">
        <v>280</v>
      </c>
      <c r="ED133" t="s">
        <v>280</v>
      </c>
      <c r="EE133" t="s">
        <v>280</v>
      </c>
      <c r="EF133" t="s">
        <v>280</v>
      </c>
      <c r="EG133" s="1">
        <v>1453</v>
      </c>
      <c r="EH133" s="1">
        <v>11413</v>
      </c>
      <c r="EI133" t="s">
        <v>281</v>
      </c>
      <c r="EJ133">
        <v>265</v>
      </c>
      <c r="EK133" t="s">
        <v>281</v>
      </c>
      <c r="EL133" s="1">
        <v>1187</v>
      </c>
      <c r="EM133" t="s">
        <v>281</v>
      </c>
      <c r="EN133" s="1">
        <v>1893</v>
      </c>
      <c r="EO133" s="1">
        <v>2107</v>
      </c>
      <c r="EP133">
        <v>214</v>
      </c>
      <c r="EQ133" s="1">
        <v>4214</v>
      </c>
      <c r="ER133">
        <v>801</v>
      </c>
      <c r="ES133">
        <v>60</v>
      </c>
      <c r="ET133">
        <v>861</v>
      </c>
      <c r="EU133">
        <v>72</v>
      </c>
      <c r="EV133">
        <v>0</v>
      </c>
      <c r="EW133">
        <v>72</v>
      </c>
      <c r="EX133">
        <v>571</v>
      </c>
      <c r="EY133">
        <v>168</v>
      </c>
      <c r="EZ133">
        <v>739</v>
      </c>
      <c r="FA133">
        <v>0</v>
      </c>
      <c r="FB133">
        <v>0</v>
      </c>
      <c r="FC133">
        <v>0</v>
      </c>
      <c r="FD133" s="1">
        <v>1672</v>
      </c>
      <c r="FE133" s="1">
        <v>3337</v>
      </c>
      <c r="FF133" s="1">
        <v>2335</v>
      </c>
      <c r="FG133" s="1">
        <v>5886</v>
      </c>
      <c r="FH133">
        <v>0</v>
      </c>
      <c r="FI133">
        <v>11</v>
      </c>
      <c r="FJ133" t="s">
        <v>280</v>
      </c>
      <c r="FK133" t="s">
        <v>345</v>
      </c>
      <c r="FP133" t="s">
        <v>2489</v>
      </c>
      <c r="FV133" t="s">
        <v>280</v>
      </c>
      <c r="FW133" t="s">
        <v>273</v>
      </c>
      <c r="FX133" t="s">
        <v>273</v>
      </c>
      <c r="FY133" t="s">
        <v>280</v>
      </c>
      <c r="FZ133" t="s">
        <v>280</v>
      </c>
      <c r="GA133" t="s">
        <v>280</v>
      </c>
      <c r="GB133">
        <v>6</v>
      </c>
      <c r="GC133" s="12" t="s">
        <v>280</v>
      </c>
      <c r="GE133">
        <v>10</v>
      </c>
      <c r="GF133">
        <v>31</v>
      </c>
      <c r="GG133">
        <v>41</v>
      </c>
      <c r="GH133">
        <v>7</v>
      </c>
      <c r="GI133">
        <v>12</v>
      </c>
      <c r="GJ133">
        <v>0</v>
      </c>
      <c r="GK133">
        <v>60</v>
      </c>
      <c r="GL133">
        <v>49</v>
      </c>
      <c r="GM133">
        <v>11</v>
      </c>
      <c r="GN133">
        <v>0</v>
      </c>
      <c r="GO133">
        <v>60</v>
      </c>
      <c r="GP133">
        <v>115</v>
      </c>
      <c r="GQ133">
        <v>661</v>
      </c>
      <c r="GR133">
        <v>776</v>
      </c>
      <c r="GS133">
        <v>45</v>
      </c>
      <c r="GT133">
        <v>58</v>
      </c>
      <c r="GU133">
        <v>0</v>
      </c>
      <c r="GV133">
        <v>879</v>
      </c>
      <c r="GW133">
        <v>510</v>
      </c>
      <c r="GX133">
        <v>369</v>
      </c>
      <c r="GY133">
        <v>0</v>
      </c>
      <c r="GZ133">
        <v>879</v>
      </c>
      <c r="HA133">
        <v>0</v>
      </c>
      <c r="HB133">
        <v>0</v>
      </c>
      <c r="HC133">
        <v>8</v>
      </c>
      <c r="HD133" s="1">
        <v>1347</v>
      </c>
      <c r="HE133">
        <v>550</v>
      </c>
      <c r="HF133">
        <v>0</v>
      </c>
      <c r="HG133">
        <v>0</v>
      </c>
      <c r="HH133">
        <v>0</v>
      </c>
      <c r="HI133" t="s">
        <v>273</v>
      </c>
      <c r="HJ133">
        <v>62</v>
      </c>
      <c r="HK133" t="s">
        <v>273</v>
      </c>
      <c r="HL133">
        <v>2</v>
      </c>
      <c r="HM133" t="s">
        <v>273</v>
      </c>
      <c r="HN133">
        <v>2</v>
      </c>
      <c r="HO133" t="s">
        <v>431</v>
      </c>
      <c r="HP133" t="s">
        <v>273</v>
      </c>
      <c r="HQ133">
        <v>9</v>
      </c>
      <c r="HR133" t="s">
        <v>1097</v>
      </c>
      <c r="HS133" t="s">
        <v>798</v>
      </c>
      <c r="HT133" t="s">
        <v>299</v>
      </c>
      <c r="HU133" t="s">
        <v>273</v>
      </c>
      <c r="HV133">
        <v>383</v>
      </c>
      <c r="HW133" t="s">
        <v>285</v>
      </c>
      <c r="HX133" t="s">
        <v>286</v>
      </c>
      <c r="HY133" t="s">
        <v>2490</v>
      </c>
      <c r="HZ133">
        <v>520</v>
      </c>
      <c r="IA133">
        <v>156</v>
      </c>
      <c r="IB133" t="s">
        <v>273</v>
      </c>
      <c r="IC133" t="s">
        <v>280</v>
      </c>
      <c r="ID133" t="s">
        <v>280</v>
      </c>
      <c r="IE133" t="s">
        <v>280</v>
      </c>
      <c r="IF133" t="s">
        <v>280</v>
      </c>
      <c r="IG133" t="s">
        <v>280</v>
      </c>
      <c r="IH133" t="s">
        <v>273</v>
      </c>
      <c r="II133" t="s">
        <v>273</v>
      </c>
      <c r="IJ133" t="s">
        <v>273</v>
      </c>
      <c r="IK133" t="s">
        <v>273</v>
      </c>
      <c r="IL133" t="s">
        <v>280</v>
      </c>
      <c r="IM133" t="s">
        <v>273</v>
      </c>
      <c r="IN133" t="s">
        <v>273</v>
      </c>
      <c r="IO133" t="s">
        <v>280</v>
      </c>
      <c r="IP133" t="s">
        <v>280</v>
      </c>
      <c r="IQ133" t="s">
        <v>280</v>
      </c>
      <c r="IR133" t="s">
        <v>280</v>
      </c>
      <c r="IS133" t="s">
        <v>280</v>
      </c>
      <c r="IT133" t="s">
        <v>2491</v>
      </c>
      <c r="IU133" t="s">
        <v>273</v>
      </c>
      <c r="IV133">
        <v>3</v>
      </c>
      <c r="IW133">
        <v>3</v>
      </c>
      <c r="IX133">
        <v>80</v>
      </c>
      <c r="IY133">
        <v>2</v>
      </c>
      <c r="IZ133">
        <v>0</v>
      </c>
      <c r="JA133">
        <v>0</v>
      </c>
      <c r="JB133">
        <v>0</v>
      </c>
      <c r="JC133">
        <v>0</v>
      </c>
      <c r="JD133">
        <v>0</v>
      </c>
      <c r="JE133">
        <v>0</v>
      </c>
      <c r="JF133">
        <v>2</v>
      </c>
      <c r="JG133" t="s">
        <v>2492</v>
      </c>
      <c r="JH133" s="14">
        <v>21.24</v>
      </c>
      <c r="JI133">
        <v>0</v>
      </c>
      <c r="JJ133">
        <v>0</v>
      </c>
      <c r="JK133" t="s">
        <v>2493</v>
      </c>
      <c r="JL133" t="s">
        <v>304</v>
      </c>
      <c r="JM133" s="2">
        <v>46097</v>
      </c>
    </row>
    <row r="134" spans="1:273" x14ac:dyDescent="0.25">
      <c r="A134" s="7" t="s">
        <v>1522</v>
      </c>
      <c r="B134" s="7" t="s">
        <v>1523</v>
      </c>
      <c r="C134" s="7" t="s">
        <v>1524</v>
      </c>
      <c r="D134" s="7" t="s">
        <v>1525</v>
      </c>
      <c r="E134" s="7">
        <v>68855</v>
      </c>
      <c r="F134" s="7" t="s">
        <v>333</v>
      </c>
      <c r="G134" s="7">
        <v>-3</v>
      </c>
      <c r="H134" s="7" t="s">
        <v>272</v>
      </c>
      <c r="I134" s="7">
        <v>147</v>
      </c>
      <c r="J134" s="7">
        <v>294</v>
      </c>
      <c r="K134" s="7">
        <v>0</v>
      </c>
      <c r="L134" s="7">
        <v>0</v>
      </c>
      <c r="M134" s="7"/>
      <c r="N134" s="7"/>
      <c r="O134" s="7"/>
      <c r="P134" s="7"/>
      <c r="Q134" s="7" t="s">
        <v>274</v>
      </c>
      <c r="R134" s="7" t="s">
        <v>275</v>
      </c>
      <c r="S134" s="7" t="s">
        <v>805</v>
      </c>
      <c r="T134" s="7" t="s">
        <v>280</v>
      </c>
      <c r="U134" s="7" t="s">
        <v>277</v>
      </c>
      <c r="V134" s="7" t="s">
        <v>280</v>
      </c>
      <c r="W134" s="7">
        <v>1</v>
      </c>
      <c r="X134" s="7"/>
      <c r="Y134" s="7"/>
      <c r="Z134" s="7"/>
      <c r="AA134" s="7"/>
      <c r="AB134" s="7"/>
      <c r="AC134" s="7"/>
      <c r="AD134" s="7"/>
      <c r="AE134" s="7"/>
      <c r="AF134" s="7"/>
      <c r="AG134" s="7">
        <v>-1</v>
      </c>
      <c r="AH134" s="9"/>
      <c r="AI134" s="7"/>
      <c r="AJ134" s="7"/>
      <c r="AK134" s="8">
        <v>45474</v>
      </c>
      <c r="AL134" s="8">
        <v>45838</v>
      </c>
      <c r="AM134" s="11"/>
      <c r="AN134" s="7"/>
      <c r="AO134" s="11"/>
      <c r="AP134" s="7"/>
      <c r="AQ134" s="11"/>
      <c r="AR134" s="7"/>
      <c r="AS134" s="11"/>
      <c r="AT134" s="11"/>
      <c r="AU134" s="11"/>
      <c r="AV134" s="11"/>
      <c r="AW134" s="11"/>
      <c r="AX134" s="11"/>
      <c r="AY134" s="11"/>
      <c r="AZ134" s="11"/>
      <c r="BA134" s="7"/>
      <c r="BB134" s="11"/>
      <c r="BC134" s="11"/>
      <c r="BD134" s="11"/>
      <c r="BE134" s="11"/>
      <c r="BF134" s="7"/>
      <c r="BG134" s="11"/>
      <c r="BH134" s="11"/>
      <c r="BI134" s="11"/>
      <c r="BJ134" s="11"/>
      <c r="BK134" s="11"/>
      <c r="BL134" s="11"/>
      <c r="BM134" s="11"/>
      <c r="BN134" s="11"/>
      <c r="BO134" s="7"/>
      <c r="BP134" s="7"/>
      <c r="BQ134" s="11"/>
      <c r="BR134" s="11"/>
      <c r="BS134" s="7"/>
      <c r="BT134" s="11"/>
      <c r="BU134" s="11"/>
      <c r="BV134" s="11"/>
      <c r="BW134" s="7"/>
      <c r="BX134" s="7"/>
      <c r="BY134" s="7"/>
      <c r="BZ134" s="7"/>
      <c r="CA134" s="7"/>
      <c r="CB134" s="7"/>
      <c r="CC134" s="7"/>
      <c r="CD134" s="7"/>
      <c r="CE134" s="7"/>
      <c r="CF134" s="7"/>
      <c r="CG134" s="7"/>
      <c r="CH134" s="11"/>
      <c r="CI134" s="11"/>
      <c r="CJ134" s="11"/>
      <c r="CK134" s="11"/>
      <c r="CL134" s="11"/>
      <c r="CM134" s="11"/>
      <c r="CN134" s="11"/>
      <c r="CO134" s="11"/>
      <c r="CP134" s="11"/>
      <c r="CQ134" s="11"/>
      <c r="CR134" s="11"/>
      <c r="CS134" s="11"/>
      <c r="CT134" s="7">
        <v>0</v>
      </c>
      <c r="CU134" s="7"/>
      <c r="CV134" s="7"/>
      <c r="CW134" s="7"/>
      <c r="CX134" s="7">
        <v>0</v>
      </c>
      <c r="CY134" s="7"/>
      <c r="CZ134" s="7"/>
      <c r="DA134" s="7"/>
      <c r="DB134" s="7">
        <v>0</v>
      </c>
      <c r="DC134" s="7"/>
      <c r="DD134" s="7"/>
      <c r="DE134" s="7"/>
      <c r="DF134" s="7">
        <v>0</v>
      </c>
      <c r="DG134" s="7"/>
      <c r="DH134" s="7"/>
      <c r="DI134" s="7"/>
      <c r="DJ134" s="7"/>
      <c r="DK134" s="7">
        <v>0</v>
      </c>
      <c r="DL134" s="7"/>
      <c r="DM134" s="7"/>
      <c r="DN134" s="7"/>
      <c r="DO134" s="7">
        <v>0</v>
      </c>
      <c r="DP134" s="7"/>
      <c r="DQ134" s="7"/>
      <c r="DR134" s="7"/>
      <c r="DS134" s="7"/>
      <c r="DT134" s="7"/>
      <c r="DU134" s="7"/>
      <c r="DV134" s="7"/>
      <c r="DW134" s="7" t="s">
        <v>280</v>
      </c>
      <c r="DX134" s="7"/>
      <c r="DY134" s="7"/>
      <c r="DZ134" s="7"/>
      <c r="EA134" s="7"/>
      <c r="EB134" s="7"/>
      <c r="EC134" s="7" t="s">
        <v>280</v>
      </c>
      <c r="ED134" s="7"/>
      <c r="EE134" s="7"/>
      <c r="EF134" s="7" t="s">
        <v>280</v>
      </c>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t="s">
        <v>273</v>
      </c>
      <c r="FY134" s="7"/>
      <c r="FZ134" s="7"/>
      <c r="GA134" s="7" t="s">
        <v>280</v>
      </c>
      <c r="GB134" s="7"/>
      <c r="GC134" s="13"/>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c r="IP134" s="7"/>
      <c r="IQ134" s="7"/>
      <c r="IR134" s="7"/>
      <c r="IS134" s="7"/>
      <c r="IT134" s="7"/>
      <c r="IU134" s="7"/>
      <c r="IV134" s="7"/>
      <c r="IW134" s="7"/>
      <c r="IX134" s="7"/>
      <c r="IY134" s="7"/>
      <c r="IZ134" s="7"/>
      <c r="JA134" s="7"/>
      <c r="JB134" s="7"/>
      <c r="JC134" s="7"/>
      <c r="JD134" s="7"/>
      <c r="JE134" s="7"/>
      <c r="JF134" s="7"/>
      <c r="JG134" s="7"/>
      <c r="JH134" s="15"/>
      <c r="JI134" s="7"/>
      <c r="JJ134" s="7"/>
      <c r="JK134" s="7"/>
      <c r="JL134" s="7"/>
      <c r="JM134" s="7"/>
    </row>
    <row r="135" spans="1:273" x14ac:dyDescent="0.25">
      <c r="A135" t="s">
        <v>1511</v>
      </c>
      <c r="B135" t="s">
        <v>1512</v>
      </c>
      <c r="C135" t="s">
        <v>1512</v>
      </c>
      <c r="D135" t="s">
        <v>1513</v>
      </c>
      <c r="E135">
        <v>69001</v>
      </c>
      <c r="F135" t="s">
        <v>479</v>
      </c>
      <c r="G135" t="s">
        <v>1514</v>
      </c>
      <c r="H135" t="s">
        <v>272</v>
      </c>
      <c r="I135" s="1">
        <v>7212</v>
      </c>
      <c r="J135" s="1">
        <v>7212</v>
      </c>
      <c r="K135">
        <v>0</v>
      </c>
      <c r="L135">
        <v>0</v>
      </c>
      <c r="M135">
        <v>1968</v>
      </c>
      <c r="N135">
        <v>2014</v>
      </c>
      <c r="O135" t="s">
        <v>280</v>
      </c>
      <c r="Q135" t="s">
        <v>274</v>
      </c>
      <c r="R135" t="s">
        <v>275</v>
      </c>
      <c r="S135" t="s">
        <v>276</v>
      </c>
      <c r="T135" t="s">
        <v>273</v>
      </c>
      <c r="U135" t="s">
        <v>277</v>
      </c>
      <c r="W135">
        <v>1</v>
      </c>
      <c r="X135" t="s">
        <v>273</v>
      </c>
      <c r="Y135" t="s">
        <v>273</v>
      </c>
      <c r="Z135">
        <v>21</v>
      </c>
      <c r="AA135" t="s">
        <v>280</v>
      </c>
      <c r="AE135" t="s">
        <v>273</v>
      </c>
      <c r="AG135" s="1">
        <v>13200</v>
      </c>
      <c r="AH135" s="1">
        <v>2626</v>
      </c>
      <c r="AI135">
        <v>52</v>
      </c>
      <c r="AJ135" s="1">
        <v>2626</v>
      </c>
      <c r="AK135" s="2">
        <v>45566</v>
      </c>
      <c r="AL135" s="2">
        <v>45930</v>
      </c>
      <c r="AM135" s="10">
        <v>378276</v>
      </c>
      <c r="AO135" s="10"/>
      <c r="AQ135" s="10"/>
      <c r="AS135" s="10"/>
      <c r="AT135" s="10">
        <v>378276</v>
      </c>
      <c r="AU135" s="10">
        <v>1864</v>
      </c>
      <c r="AV135" s="10">
        <v>0</v>
      </c>
      <c r="AW135" s="10">
        <v>0</v>
      </c>
      <c r="AX135" s="10">
        <v>0</v>
      </c>
      <c r="AY135" s="10">
        <v>0</v>
      </c>
      <c r="AZ135" s="10">
        <v>1864</v>
      </c>
      <c r="BB135" s="10">
        <v>0</v>
      </c>
      <c r="BC135" s="10">
        <v>0</v>
      </c>
      <c r="BD135" s="10">
        <v>77</v>
      </c>
      <c r="BE135" s="10">
        <v>0</v>
      </c>
      <c r="BF135" t="s">
        <v>1515</v>
      </c>
      <c r="BG135" s="10">
        <v>6832</v>
      </c>
      <c r="BH135" s="10">
        <v>6909</v>
      </c>
      <c r="BI135" s="10">
        <v>387049</v>
      </c>
      <c r="BJ135" s="10">
        <v>0</v>
      </c>
      <c r="BK135" s="10">
        <v>0</v>
      </c>
      <c r="BL135" s="10">
        <v>0</v>
      </c>
      <c r="BM135" s="10">
        <v>0</v>
      </c>
      <c r="BN135" s="10">
        <v>0</v>
      </c>
      <c r="BO135" t="s">
        <v>273</v>
      </c>
      <c r="BP135" t="s">
        <v>1516</v>
      </c>
      <c r="BQ135" s="10">
        <v>10</v>
      </c>
      <c r="BR135" s="10">
        <v>10</v>
      </c>
      <c r="BS135">
        <v>584</v>
      </c>
      <c r="BT135" s="10">
        <v>262232</v>
      </c>
      <c r="BU135" s="10">
        <v>34701</v>
      </c>
      <c r="BV135" s="10">
        <v>296933</v>
      </c>
      <c r="BW135" t="s">
        <v>273</v>
      </c>
      <c r="BX135" t="s">
        <v>273</v>
      </c>
      <c r="BY135" t="s">
        <v>273</v>
      </c>
      <c r="BZ135" t="s">
        <v>273</v>
      </c>
      <c r="CA135" t="s">
        <v>273</v>
      </c>
      <c r="CB135" t="s">
        <v>273</v>
      </c>
      <c r="CC135" t="s">
        <v>273</v>
      </c>
      <c r="CD135" t="s">
        <v>273</v>
      </c>
      <c r="CE135" t="s">
        <v>273</v>
      </c>
      <c r="CF135" t="s">
        <v>273</v>
      </c>
      <c r="CH135" s="10">
        <v>43000</v>
      </c>
      <c r="CI135" s="10">
        <v>500</v>
      </c>
      <c r="CJ135" s="10">
        <v>18000</v>
      </c>
      <c r="CK135" s="10">
        <v>61500</v>
      </c>
      <c r="CL135" s="10">
        <v>865</v>
      </c>
      <c r="CM135" s="10">
        <v>2135</v>
      </c>
      <c r="CN135" s="10">
        <v>0</v>
      </c>
      <c r="CO135" s="10">
        <v>0</v>
      </c>
      <c r="CP135" s="10">
        <v>71543</v>
      </c>
      <c r="CQ135" s="10">
        <v>74543</v>
      </c>
      <c r="CR135" s="10">
        <v>432976</v>
      </c>
      <c r="CS135" s="10">
        <v>0</v>
      </c>
      <c r="CT135" s="1">
        <v>21002</v>
      </c>
      <c r="CU135" s="1">
        <v>1512</v>
      </c>
      <c r="CV135" s="1">
        <v>2314</v>
      </c>
      <c r="CW135" s="1">
        <v>20200</v>
      </c>
      <c r="CX135" s="1">
        <v>2106</v>
      </c>
      <c r="CY135">
        <v>284</v>
      </c>
      <c r="CZ135">
        <v>204</v>
      </c>
      <c r="DA135" s="1">
        <v>2186</v>
      </c>
      <c r="DB135" s="1">
        <v>1981</v>
      </c>
      <c r="DC135">
        <v>247</v>
      </c>
      <c r="DD135">
        <v>470</v>
      </c>
      <c r="DE135" s="1">
        <v>1758</v>
      </c>
      <c r="DF135">
        <v>42</v>
      </c>
      <c r="DG135">
        <v>0</v>
      </c>
      <c r="DH135">
        <v>0</v>
      </c>
      <c r="DI135">
        <v>42</v>
      </c>
      <c r="DJ135" t="s">
        <v>1517</v>
      </c>
      <c r="DK135">
        <v>306</v>
      </c>
      <c r="DL135">
        <v>23</v>
      </c>
      <c r="DM135">
        <v>43</v>
      </c>
      <c r="DN135">
        <v>286</v>
      </c>
      <c r="DO135" s="1">
        <v>25395</v>
      </c>
      <c r="DP135" s="1">
        <v>2066</v>
      </c>
      <c r="DQ135" s="1">
        <v>3031</v>
      </c>
      <c r="DR135" s="1">
        <v>24430</v>
      </c>
      <c r="DS135" t="s">
        <v>1518</v>
      </c>
      <c r="DT135" s="1">
        <v>1167</v>
      </c>
      <c r="DU135" t="s">
        <v>280</v>
      </c>
      <c r="DV135" t="s">
        <v>273</v>
      </c>
      <c r="DW135" t="s">
        <v>280</v>
      </c>
      <c r="DX135" t="s">
        <v>280</v>
      </c>
      <c r="DY135" t="s">
        <v>273</v>
      </c>
      <c r="DZ135" t="s">
        <v>273</v>
      </c>
      <c r="EA135" t="s">
        <v>280</v>
      </c>
      <c r="EB135" t="s">
        <v>273</v>
      </c>
      <c r="EC135" t="s">
        <v>280</v>
      </c>
      <c r="ED135" t="s">
        <v>280</v>
      </c>
      <c r="EE135" t="s">
        <v>280</v>
      </c>
      <c r="EF135" t="s">
        <v>280</v>
      </c>
      <c r="EG135" s="1">
        <v>3496</v>
      </c>
      <c r="EH135" s="1">
        <v>44653</v>
      </c>
      <c r="EI135" t="s">
        <v>285</v>
      </c>
      <c r="EJ135" s="1">
        <v>1389</v>
      </c>
      <c r="EK135" t="s">
        <v>285</v>
      </c>
      <c r="EL135" s="1">
        <v>9239</v>
      </c>
      <c r="EM135" t="s">
        <v>285</v>
      </c>
      <c r="EN135" s="1">
        <v>38452</v>
      </c>
      <c r="EO135" s="1">
        <v>44653</v>
      </c>
      <c r="EP135">
        <v>51</v>
      </c>
      <c r="EQ135" s="1">
        <v>83156</v>
      </c>
      <c r="ER135" s="1">
        <v>5516</v>
      </c>
      <c r="ES135">
        <v>872</v>
      </c>
      <c r="ET135" s="1">
        <v>6388</v>
      </c>
      <c r="EU135">
        <v>666</v>
      </c>
      <c r="EV135">
        <v>5</v>
      </c>
      <c r="EW135">
        <v>671</v>
      </c>
      <c r="EX135" s="1">
        <v>6034</v>
      </c>
      <c r="EY135">
        <v>982</v>
      </c>
      <c r="EZ135" s="1">
        <v>7016</v>
      </c>
      <c r="FA135">
        <v>0</v>
      </c>
      <c r="FB135">
        <v>0</v>
      </c>
      <c r="FC135">
        <v>0</v>
      </c>
      <c r="FD135" s="1">
        <v>14075</v>
      </c>
      <c r="FE135" s="1">
        <v>50668</v>
      </c>
      <c r="FF135" s="1">
        <v>46512</v>
      </c>
      <c r="FG135" s="1">
        <v>97231</v>
      </c>
      <c r="FH135" s="1">
        <v>2616</v>
      </c>
      <c r="FI135">
        <v>84</v>
      </c>
      <c r="FJ135" t="s">
        <v>280</v>
      </c>
      <c r="FK135" t="s">
        <v>345</v>
      </c>
      <c r="FM135" t="s">
        <v>273</v>
      </c>
      <c r="FP135" t="s">
        <v>1519</v>
      </c>
      <c r="FV135" t="s">
        <v>280</v>
      </c>
      <c r="FW135" t="s">
        <v>273</v>
      </c>
      <c r="FX135" t="s">
        <v>273</v>
      </c>
      <c r="FY135" t="s">
        <v>280</v>
      </c>
      <c r="FZ135" t="s">
        <v>280</v>
      </c>
      <c r="GA135" t="s">
        <v>280</v>
      </c>
      <c r="GB135">
        <v>6</v>
      </c>
      <c r="GC135" s="12" t="s">
        <v>280</v>
      </c>
      <c r="GE135">
        <v>164</v>
      </c>
      <c r="GF135">
        <v>80</v>
      </c>
      <c r="GG135">
        <v>244</v>
      </c>
      <c r="GH135">
        <v>11</v>
      </c>
      <c r="GI135">
        <v>0</v>
      </c>
      <c r="GJ135">
        <v>11</v>
      </c>
      <c r="GK135">
        <v>266</v>
      </c>
      <c r="GL135">
        <v>266</v>
      </c>
      <c r="GM135">
        <v>0</v>
      </c>
      <c r="GN135">
        <v>0</v>
      </c>
      <c r="GO135">
        <v>266</v>
      </c>
      <c r="GP135" s="1">
        <v>2683</v>
      </c>
      <c r="GQ135" s="1">
        <v>3306</v>
      </c>
      <c r="GR135" s="1">
        <v>5989</v>
      </c>
      <c r="GS135">
        <v>57</v>
      </c>
      <c r="GT135">
        <v>0</v>
      </c>
      <c r="GU135">
        <v>364</v>
      </c>
      <c r="GV135" s="1">
        <v>6410</v>
      </c>
      <c r="GW135" s="1">
        <v>6410</v>
      </c>
      <c r="GX135">
        <v>0</v>
      </c>
      <c r="GY135">
        <v>0</v>
      </c>
      <c r="GZ135" s="1">
        <v>6410</v>
      </c>
      <c r="HA135">
        <v>0</v>
      </c>
      <c r="HB135">
        <v>0</v>
      </c>
      <c r="HC135">
        <v>379</v>
      </c>
      <c r="HD135">
        <v>0</v>
      </c>
      <c r="HE135">
        <v>0</v>
      </c>
      <c r="HF135">
        <v>0</v>
      </c>
      <c r="HG135">
        <v>0</v>
      </c>
      <c r="HH135">
        <v>0</v>
      </c>
      <c r="HI135" t="s">
        <v>273</v>
      </c>
      <c r="HJ135">
        <v>203</v>
      </c>
      <c r="HK135" t="s">
        <v>280</v>
      </c>
      <c r="HM135" t="s">
        <v>280</v>
      </c>
      <c r="HO135" t="s">
        <v>1520</v>
      </c>
      <c r="HP135" t="s">
        <v>273</v>
      </c>
      <c r="HQ135">
        <v>7</v>
      </c>
      <c r="HS135" t="s">
        <v>419</v>
      </c>
      <c r="HT135" t="s">
        <v>299</v>
      </c>
      <c r="HU135" t="s">
        <v>273</v>
      </c>
      <c r="HV135" t="s">
        <v>278</v>
      </c>
      <c r="HX135" t="s">
        <v>286</v>
      </c>
      <c r="HY135" t="s">
        <v>300</v>
      </c>
      <c r="HZ135">
        <v>264</v>
      </c>
      <c r="IA135">
        <v>68</v>
      </c>
      <c r="IB135" t="s">
        <v>273</v>
      </c>
      <c r="IC135" t="s">
        <v>273</v>
      </c>
      <c r="ID135" t="s">
        <v>280</v>
      </c>
      <c r="IE135" t="s">
        <v>273</v>
      </c>
      <c r="IF135" t="s">
        <v>280</v>
      </c>
      <c r="IG135" t="s">
        <v>280</v>
      </c>
      <c r="IH135" t="s">
        <v>280</v>
      </c>
      <c r="II135" t="s">
        <v>280</v>
      </c>
      <c r="IJ135" t="s">
        <v>280</v>
      </c>
      <c r="IK135" t="s">
        <v>273</v>
      </c>
      <c r="IL135" t="s">
        <v>280</v>
      </c>
      <c r="IM135" t="s">
        <v>280</v>
      </c>
      <c r="IN135" t="s">
        <v>280</v>
      </c>
      <c r="IO135" t="s">
        <v>280</v>
      </c>
      <c r="IP135" t="s">
        <v>280</v>
      </c>
      <c r="IQ135" t="s">
        <v>280</v>
      </c>
      <c r="IR135" t="s">
        <v>280</v>
      </c>
      <c r="IS135" t="s">
        <v>280</v>
      </c>
      <c r="IU135" t="s">
        <v>280</v>
      </c>
      <c r="IW135">
        <v>5</v>
      </c>
      <c r="IX135">
        <v>190</v>
      </c>
      <c r="IY135">
        <v>4.75</v>
      </c>
      <c r="IZ135">
        <v>0</v>
      </c>
      <c r="JA135">
        <v>0</v>
      </c>
      <c r="JB135">
        <v>0</v>
      </c>
      <c r="JC135">
        <v>1</v>
      </c>
      <c r="JD135">
        <v>19</v>
      </c>
      <c r="JE135">
        <v>0.47</v>
      </c>
      <c r="JF135">
        <v>5.22</v>
      </c>
      <c r="JG135" t="s">
        <v>304</v>
      </c>
      <c r="JH135" s="14">
        <v>35</v>
      </c>
      <c r="JI135">
        <v>32</v>
      </c>
      <c r="JJ135">
        <v>5.5</v>
      </c>
      <c r="JK135" t="s">
        <v>1521</v>
      </c>
      <c r="JL135" t="s">
        <v>304</v>
      </c>
      <c r="JM135" s="2">
        <v>46083</v>
      </c>
    </row>
    <row r="136" spans="1:273" x14ac:dyDescent="0.25">
      <c r="A136" t="s">
        <v>1526</v>
      </c>
      <c r="B136" t="s">
        <v>1527</v>
      </c>
      <c r="C136" t="s">
        <v>1528</v>
      </c>
      <c r="D136" t="s">
        <v>1529</v>
      </c>
      <c r="E136">
        <v>68041</v>
      </c>
      <c r="F136" t="s">
        <v>398</v>
      </c>
      <c r="G136" t="s">
        <v>1530</v>
      </c>
      <c r="H136" t="s">
        <v>400</v>
      </c>
      <c r="I136">
        <v>629</v>
      </c>
      <c r="J136">
        <v>629</v>
      </c>
      <c r="K136">
        <v>0</v>
      </c>
      <c r="L136">
        <v>0</v>
      </c>
      <c r="M136">
        <v>1960</v>
      </c>
      <c r="N136">
        <v>1975</v>
      </c>
      <c r="O136" t="s">
        <v>280</v>
      </c>
      <c r="Q136" t="s">
        <v>274</v>
      </c>
      <c r="R136" t="s">
        <v>275</v>
      </c>
      <c r="S136" t="s">
        <v>276</v>
      </c>
      <c r="T136" t="s">
        <v>273</v>
      </c>
      <c r="U136" t="s">
        <v>277</v>
      </c>
      <c r="W136">
        <v>1</v>
      </c>
      <c r="X136" t="s">
        <v>273</v>
      </c>
      <c r="Y136" t="s">
        <v>280</v>
      </c>
      <c r="AE136" t="s">
        <v>273</v>
      </c>
      <c r="AG136" s="1">
        <v>2030</v>
      </c>
      <c r="AH136" s="1">
        <v>1300</v>
      </c>
      <c r="AI136">
        <v>52</v>
      </c>
      <c r="AJ136" s="1">
        <v>1300</v>
      </c>
      <c r="AK136" s="2">
        <v>45566</v>
      </c>
      <c r="AL136" s="2">
        <v>45930</v>
      </c>
      <c r="AM136" s="10">
        <v>35907</v>
      </c>
      <c r="AO136" s="10"/>
      <c r="AQ136" s="10"/>
      <c r="AS136" s="10"/>
      <c r="AT136" s="10">
        <v>35907</v>
      </c>
      <c r="AU136" s="10">
        <v>859</v>
      </c>
      <c r="AV136" s="10">
        <v>0</v>
      </c>
      <c r="AW136" s="10">
        <v>225</v>
      </c>
      <c r="AX136" s="10">
        <v>0</v>
      </c>
      <c r="AY136" s="10"/>
      <c r="AZ136" s="10">
        <v>1084</v>
      </c>
      <c r="BB136" s="10">
        <v>0</v>
      </c>
      <c r="BC136" s="10">
        <v>0</v>
      </c>
      <c r="BD136" s="10">
        <v>0</v>
      </c>
      <c r="BE136" s="10">
        <v>0</v>
      </c>
      <c r="BF136" t="s">
        <v>278</v>
      </c>
      <c r="BG136" s="10">
        <v>0</v>
      </c>
      <c r="BH136" s="10">
        <v>0</v>
      </c>
      <c r="BI136" s="10">
        <v>36991</v>
      </c>
      <c r="BJ136" s="10">
        <v>0</v>
      </c>
      <c r="BK136" s="10">
        <v>0</v>
      </c>
      <c r="BL136" s="10">
        <v>0</v>
      </c>
      <c r="BM136" s="10">
        <v>0</v>
      </c>
      <c r="BN136" s="10">
        <v>0</v>
      </c>
      <c r="BO136" t="s">
        <v>273</v>
      </c>
      <c r="BP136" t="s">
        <v>1531</v>
      </c>
      <c r="BQ136" s="10">
        <v>20</v>
      </c>
      <c r="BR136" s="10">
        <v>0</v>
      </c>
      <c r="BS136">
        <v>17</v>
      </c>
      <c r="BT136" s="10">
        <v>20230</v>
      </c>
      <c r="BU136" s="10">
        <v>1458</v>
      </c>
      <c r="BV136" s="10">
        <v>21688</v>
      </c>
      <c r="BW136" t="s">
        <v>280</v>
      </c>
      <c r="BX136" t="s">
        <v>280</v>
      </c>
      <c r="BY136" t="s">
        <v>280</v>
      </c>
      <c r="BZ136" t="s">
        <v>280</v>
      </c>
      <c r="CA136" t="s">
        <v>280</v>
      </c>
      <c r="CB136" t="s">
        <v>280</v>
      </c>
      <c r="CC136" t="s">
        <v>280</v>
      </c>
      <c r="CD136" t="s">
        <v>273</v>
      </c>
      <c r="CE136" t="s">
        <v>280</v>
      </c>
      <c r="CF136" t="s">
        <v>273</v>
      </c>
      <c r="CH136" s="10">
        <v>2414</v>
      </c>
      <c r="CI136" s="10">
        <v>500</v>
      </c>
      <c r="CJ136" s="10">
        <v>200</v>
      </c>
      <c r="CK136" s="10">
        <v>3114</v>
      </c>
      <c r="CL136" s="10">
        <v>257</v>
      </c>
      <c r="CM136" s="10">
        <v>800</v>
      </c>
      <c r="CN136" s="10">
        <v>1662</v>
      </c>
      <c r="CO136" s="10">
        <v>400</v>
      </c>
      <c r="CP136" s="10">
        <v>16806</v>
      </c>
      <c r="CQ136" s="10">
        <v>19925</v>
      </c>
      <c r="CR136" s="10">
        <v>44727</v>
      </c>
      <c r="CS136" s="10">
        <v>0</v>
      </c>
      <c r="CT136" s="1">
        <v>7729</v>
      </c>
      <c r="CU136">
        <v>361</v>
      </c>
      <c r="CV136">
        <v>357</v>
      </c>
      <c r="CW136" s="1">
        <v>7733</v>
      </c>
      <c r="CX136">
        <v>131</v>
      </c>
      <c r="CY136">
        <v>5</v>
      </c>
      <c r="CZ136">
        <v>0</v>
      </c>
      <c r="DA136">
        <v>136</v>
      </c>
      <c r="DB136">
        <v>852</v>
      </c>
      <c r="DC136">
        <v>74</v>
      </c>
      <c r="DD136">
        <v>124</v>
      </c>
      <c r="DE136">
        <v>802</v>
      </c>
      <c r="DF136">
        <v>2</v>
      </c>
      <c r="DG136">
        <v>0</v>
      </c>
      <c r="DH136">
        <v>0</v>
      </c>
      <c r="DI136">
        <v>2</v>
      </c>
      <c r="DJ136" t="s">
        <v>1532</v>
      </c>
      <c r="DK136">
        <v>102</v>
      </c>
      <c r="DL136">
        <v>1</v>
      </c>
      <c r="DM136">
        <v>0</v>
      </c>
      <c r="DN136">
        <v>103</v>
      </c>
      <c r="DO136" s="1">
        <v>8814</v>
      </c>
      <c r="DP136">
        <v>441</v>
      </c>
      <c r="DQ136">
        <v>481</v>
      </c>
      <c r="DR136" s="1">
        <v>8774</v>
      </c>
      <c r="DS136" t="s">
        <v>297</v>
      </c>
      <c r="DT136">
        <v>0</v>
      </c>
      <c r="DU136" t="s">
        <v>280</v>
      </c>
      <c r="DV136" t="s">
        <v>273</v>
      </c>
      <c r="DW136" t="s">
        <v>280</v>
      </c>
      <c r="DX136" t="s">
        <v>280</v>
      </c>
      <c r="DY136" t="s">
        <v>280</v>
      </c>
      <c r="DZ136" t="s">
        <v>273</v>
      </c>
      <c r="EA136" t="s">
        <v>280</v>
      </c>
      <c r="EB136" t="s">
        <v>273</v>
      </c>
      <c r="EC136" t="s">
        <v>280</v>
      </c>
      <c r="ED136" t="s">
        <v>280</v>
      </c>
      <c r="EE136" t="s">
        <v>280</v>
      </c>
      <c r="EF136" t="s">
        <v>280</v>
      </c>
      <c r="EG136">
        <v>333</v>
      </c>
      <c r="EH136" s="1">
        <v>1839</v>
      </c>
      <c r="EI136" t="s">
        <v>281</v>
      </c>
      <c r="EJ136">
        <v>8</v>
      </c>
      <c r="EK136" t="s">
        <v>281</v>
      </c>
      <c r="EL136">
        <v>59</v>
      </c>
      <c r="EM136" t="s">
        <v>281</v>
      </c>
      <c r="EN136">
        <v>528</v>
      </c>
      <c r="EO136" s="1">
        <v>1021</v>
      </c>
      <c r="EP136">
        <v>67</v>
      </c>
      <c r="EQ136" s="1">
        <v>1616</v>
      </c>
      <c r="ER136">
        <v>681</v>
      </c>
      <c r="ES136">
        <v>323</v>
      </c>
      <c r="ET136" s="1">
        <v>1004</v>
      </c>
      <c r="EU136">
        <v>26</v>
      </c>
      <c r="EV136">
        <v>8</v>
      </c>
      <c r="EW136">
        <v>34</v>
      </c>
      <c r="EX136">
        <v>717</v>
      </c>
      <c r="EY136">
        <v>229</v>
      </c>
      <c r="EZ136">
        <v>946</v>
      </c>
      <c r="FA136">
        <v>0</v>
      </c>
      <c r="FB136">
        <v>0</v>
      </c>
      <c r="FC136">
        <v>0</v>
      </c>
      <c r="FD136" s="1">
        <v>1984</v>
      </c>
      <c r="FE136" s="1">
        <v>1952</v>
      </c>
      <c r="FF136" s="1">
        <v>1581</v>
      </c>
      <c r="FG136" s="1">
        <v>3600</v>
      </c>
      <c r="FH136">
        <v>0</v>
      </c>
      <c r="FI136">
        <v>643</v>
      </c>
      <c r="FJ136" t="s">
        <v>280</v>
      </c>
      <c r="FK136" t="s">
        <v>295</v>
      </c>
      <c r="FV136" t="s">
        <v>280</v>
      </c>
      <c r="FW136" t="s">
        <v>280</v>
      </c>
      <c r="FX136" t="s">
        <v>273</v>
      </c>
      <c r="FY136" t="s">
        <v>280</v>
      </c>
      <c r="FZ136" t="s">
        <v>280</v>
      </c>
      <c r="GA136" t="s">
        <v>280</v>
      </c>
      <c r="GC136" s="12"/>
      <c r="GE136">
        <v>5</v>
      </c>
      <c r="GF136">
        <v>16</v>
      </c>
      <c r="GG136">
        <v>21</v>
      </c>
      <c r="GH136">
        <v>2</v>
      </c>
      <c r="GI136">
        <v>81</v>
      </c>
      <c r="GJ136">
        <v>5</v>
      </c>
      <c r="GK136">
        <v>109</v>
      </c>
      <c r="GL136">
        <v>107</v>
      </c>
      <c r="GM136">
        <v>2</v>
      </c>
      <c r="GN136">
        <v>0</v>
      </c>
      <c r="GO136">
        <v>109</v>
      </c>
      <c r="GP136">
        <v>24</v>
      </c>
      <c r="GQ136">
        <v>74</v>
      </c>
      <c r="GR136">
        <v>98</v>
      </c>
      <c r="GS136">
        <v>9</v>
      </c>
      <c r="GT136">
        <v>308</v>
      </c>
      <c r="GU136">
        <v>99</v>
      </c>
      <c r="GV136">
        <v>514</v>
      </c>
      <c r="GW136">
        <v>425</v>
      </c>
      <c r="GX136">
        <v>89</v>
      </c>
      <c r="GY136">
        <v>0</v>
      </c>
      <c r="GZ136">
        <v>514</v>
      </c>
      <c r="HA136">
        <v>0</v>
      </c>
      <c r="HB136">
        <v>0</v>
      </c>
      <c r="HC136">
        <v>4</v>
      </c>
      <c r="HE136">
        <v>2</v>
      </c>
      <c r="HG136">
        <v>10</v>
      </c>
      <c r="HI136" t="s">
        <v>273</v>
      </c>
      <c r="HJ136">
        <v>11</v>
      </c>
      <c r="HK136" t="s">
        <v>273</v>
      </c>
      <c r="HL136">
        <v>1</v>
      </c>
      <c r="HM136" t="s">
        <v>273</v>
      </c>
      <c r="HN136">
        <v>3</v>
      </c>
      <c r="HO136" t="s">
        <v>944</v>
      </c>
      <c r="HP136" t="s">
        <v>273</v>
      </c>
      <c r="HQ136">
        <v>2</v>
      </c>
      <c r="HR136" t="s">
        <v>1533</v>
      </c>
      <c r="HS136" t="s">
        <v>1169</v>
      </c>
      <c r="HT136" t="s">
        <v>299</v>
      </c>
      <c r="HU136" t="s">
        <v>273</v>
      </c>
      <c r="HV136" t="s">
        <v>278</v>
      </c>
      <c r="HX136" t="s">
        <v>393</v>
      </c>
      <c r="HZ136">
        <v>95</v>
      </c>
      <c r="IA136">
        <v>352</v>
      </c>
      <c r="IB136" t="s">
        <v>280</v>
      </c>
      <c r="IC136" t="s">
        <v>280</v>
      </c>
      <c r="ID136" t="s">
        <v>280</v>
      </c>
      <c r="IE136" t="s">
        <v>280</v>
      </c>
      <c r="IF136" t="s">
        <v>273</v>
      </c>
      <c r="IG136" t="s">
        <v>280</v>
      </c>
      <c r="IH136" t="s">
        <v>280</v>
      </c>
      <c r="II136" t="s">
        <v>280</v>
      </c>
      <c r="IJ136" t="s">
        <v>273</v>
      </c>
      <c r="IK136" t="s">
        <v>273</v>
      </c>
      <c r="IL136" t="s">
        <v>280</v>
      </c>
      <c r="IM136" t="s">
        <v>280</v>
      </c>
      <c r="IN136" t="s">
        <v>280</v>
      </c>
      <c r="IO136" t="s">
        <v>280</v>
      </c>
      <c r="IP136" t="s">
        <v>280</v>
      </c>
      <c r="IQ136" t="s">
        <v>280</v>
      </c>
      <c r="IR136" t="s">
        <v>280</v>
      </c>
      <c r="IS136" t="s">
        <v>280</v>
      </c>
      <c r="IU136" t="s">
        <v>280</v>
      </c>
      <c r="IW136">
        <v>4</v>
      </c>
      <c r="IX136">
        <v>25</v>
      </c>
      <c r="IY136">
        <v>0.63</v>
      </c>
      <c r="IZ136">
        <v>0</v>
      </c>
      <c r="JA136">
        <v>0</v>
      </c>
      <c r="JB136">
        <v>0</v>
      </c>
      <c r="JC136">
        <v>0</v>
      </c>
      <c r="JD136">
        <v>0</v>
      </c>
      <c r="JE136">
        <v>0</v>
      </c>
      <c r="JF136">
        <v>0.63</v>
      </c>
      <c r="JG136" t="s">
        <v>302</v>
      </c>
      <c r="JH136" s="14">
        <v>17</v>
      </c>
      <c r="JI136">
        <v>0</v>
      </c>
      <c r="JJ136">
        <v>0</v>
      </c>
      <c r="JK136" t="s">
        <v>1534</v>
      </c>
      <c r="JL136" t="s">
        <v>302</v>
      </c>
      <c r="JM136" s="2">
        <v>46099</v>
      </c>
    </row>
    <row r="137" spans="1:273" x14ac:dyDescent="0.25">
      <c r="A137" t="s">
        <v>1535</v>
      </c>
      <c r="B137" t="s">
        <v>1536</v>
      </c>
      <c r="C137" t="s">
        <v>1499</v>
      </c>
      <c r="D137" t="s">
        <v>1537</v>
      </c>
      <c r="E137">
        <v>68752</v>
      </c>
      <c r="F137" t="s">
        <v>503</v>
      </c>
      <c r="G137" t="s">
        <v>1538</v>
      </c>
      <c r="H137" t="s">
        <v>310</v>
      </c>
      <c r="I137">
        <v>268</v>
      </c>
      <c r="J137">
        <v>268</v>
      </c>
      <c r="K137">
        <v>0</v>
      </c>
      <c r="L137">
        <v>0</v>
      </c>
      <c r="M137">
        <v>1958</v>
      </c>
      <c r="O137" t="s">
        <v>280</v>
      </c>
      <c r="Q137" t="s">
        <v>274</v>
      </c>
      <c r="R137" t="s">
        <v>275</v>
      </c>
      <c r="S137" t="s">
        <v>276</v>
      </c>
      <c r="T137" t="s">
        <v>273</v>
      </c>
      <c r="U137" t="s">
        <v>277</v>
      </c>
      <c r="W137">
        <v>1</v>
      </c>
      <c r="X137" t="s">
        <v>280</v>
      </c>
      <c r="Y137" t="s">
        <v>280</v>
      </c>
      <c r="AC137" t="s">
        <v>273</v>
      </c>
      <c r="AE137" t="s">
        <v>273</v>
      </c>
      <c r="AG137" s="1">
        <v>1892</v>
      </c>
      <c r="AH137" s="1">
        <v>1196</v>
      </c>
      <c r="AI137">
        <v>52</v>
      </c>
      <c r="AJ137" s="1">
        <v>1196</v>
      </c>
      <c r="AK137" s="2">
        <v>45566</v>
      </c>
      <c r="AL137" s="2">
        <v>45930</v>
      </c>
      <c r="AM137" s="10">
        <v>32100</v>
      </c>
      <c r="AO137" s="10"/>
      <c r="AP137" t="s">
        <v>506</v>
      </c>
      <c r="AQ137" s="10">
        <v>9385</v>
      </c>
      <c r="AS137" s="10"/>
      <c r="AT137" s="10">
        <v>41485</v>
      </c>
      <c r="AU137" s="10">
        <v>896</v>
      </c>
      <c r="AV137" s="10">
        <v>0</v>
      </c>
      <c r="AW137" s="10">
        <v>0</v>
      </c>
      <c r="AX137" s="10">
        <v>0</v>
      </c>
      <c r="AY137" s="10">
        <v>0</v>
      </c>
      <c r="AZ137" s="10">
        <v>896</v>
      </c>
      <c r="BB137" s="10">
        <v>0</v>
      </c>
      <c r="BC137" s="10">
        <v>0</v>
      </c>
      <c r="BD137" s="10">
        <v>0</v>
      </c>
      <c r="BE137" s="10">
        <v>0</v>
      </c>
      <c r="BF137" t="s">
        <v>278</v>
      </c>
      <c r="BG137" s="10">
        <v>0</v>
      </c>
      <c r="BH137" s="10">
        <v>0</v>
      </c>
      <c r="BI137" s="10">
        <v>42381</v>
      </c>
      <c r="BJ137" s="10">
        <v>0</v>
      </c>
      <c r="BK137" s="10">
        <v>0</v>
      </c>
      <c r="BL137" s="10">
        <v>0</v>
      </c>
      <c r="BM137" s="10">
        <v>0</v>
      </c>
      <c r="BN137" s="10">
        <v>0</v>
      </c>
      <c r="BO137" t="s">
        <v>280</v>
      </c>
      <c r="BQ137" s="10"/>
      <c r="BR137" s="10"/>
      <c r="BS137">
        <v>10</v>
      </c>
      <c r="BT137" s="10">
        <v>21465</v>
      </c>
      <c r="BU137" s="10">
        <v>1704</v>
      </c>
      <c r="BV137" s="10">
        <v>23169</v>
      </c>
      <c r="BW137" t="s">
        <v>280</v>
      </c>
      <c r="BX137" t="s">
        <v>280</v>
      </c>
      <c r="BY137" t="s">
        <v>280</v>
      </c>
      <c r="BZ137" t="s">
        <v>280</v>
      </c>
      <c r="CA137" t="s">
        <v>280</v>
      </c>
      <c r="CB137" t="s">
        <v>280</v>
      </c>
      <c r="CC137" t="s">
        <v>280</v>
      </c>
      <c r="CD137" t="s">
        <v>273</v>
      </c>
      <c r="CE137" t="s">
        <v>280</v>
      </c>
      <c r="CF137" t="s">
        <v>273</v>
      </c>
      <c r="CH137" s="10">
        <v>6150</v>
      </c>
      <c r="CI137" s="10">
        <v>500</v>
      </c>
      <c r="CJ137" s="10">
        <v>2550</v>
      </c>
      <c r="CK137" s="10">
        <v>9200</v>
      </c>
      <c r="CL137" s="10">
        <v>1100</v>
      </c>
      <c r="CM137" s="10">
        <v>1002</v>
      </c>
      <c r="CN137" s="10">
        <v>0</v>
      </c>
      <c r="CO137" s="10">
        <v>0</v>
      </c>
      <c r="CP137" s="10">
        <v>4270</v>
      </c>
      <c r="CQ137" s="10">
        <v>6372</v>
      </c>
      <c r="CR137" s="10">
        <v>38741</v>
      </c>
      <c r="CS137" s="10">
        <v>0</v>
      </c>
      <c r="CT137" s="1">
        <v>6961</v>
      </c>
      <c r="CU137">
        <v>642</v>
      </c>
      <c r="CV137" s="1">
        <v>1083</v>
      </c>
      <c r="CW137" s="1">
        <v>6520</v>
      </c>
      <c r="CX137">
        <v>0</v>
      </c>
      <c r="CY137">
        <v>0</v>
      </c>
      <c r="CZ137">
        <v>0</v>
      </c>
      <c r="DA137">
        <v>0</v>
      </c>
      <c r="DB137" s="1">
        <v>1685</v>
      </c>
      <c r="DC137">
        <v>102</v>
      </c>
      <c r="DD137">
        <v>245</v>
      </c>
      <c r="DE137" s="1">
        <v>1542</v>
      </c>
      <c r="DF137">
        <v>25</v>
      </c>
      <c r="DG137">
        <v>0</v>
      </c>
      <c r="DH137">
        <v>6</v>
      </c>
      <c r="DI137">
        <v>19</v>
      </c>
      <c r="DJ137" t="s">
        <v>1539</v>
      </c>
      <c r="DK137">
        <v>170</v>
      </c>
      <c r="DL137">
        <v>10</v>
      </c>
      <c r="DM137">
        <v>20</v>
      </c>
      <c r="DN137">
        <v>160</v>
      </c>
      <c r="DO137" s="1">
        <v>8816</v>
      </c>
      <c r="DP137">
        <v>754</v>
      </c>
      <c r="DQ137" s="1">
        <v>1348</v>
      </c>
      <c r="DR137" s="1">
        <v>8222</v>
      </c>
      <c r="DS137" t="s">
        <v>1540</v>
      </c>
      <c r="DT137">
        <v>100</v>
      </c>
      <c r="DU137" t="s">
        <v>280</v>
      </c>
      <c r="DV137" t="s">
        <v>273</v>
      </c>
      <c r="DW137" t="s">
        <v>280</v>
      </c>
      <c r="DX137" t="s">
        <v>273</v>
      </c>
      <c r="DY137" t="s">
        <v>280</v>
      </c>
      <c r="DZ137" t="s">
        <v>273</v>
      </c>
      <c r="EA137" t="s">
        <v>280</v>
      </c>
      <c r="EB137" t="s">
        <v>273</v>
      </c>
      <c r="EC137" t="s">
        <v>280</v>
      </c>
      <c r="ED137" t="s">
        <v>280</v>
      </c>
      <c r="EE137" t="s">
        <v>280</v>
      </c>
      <c r="EF137" t="s">
        <v>280</v>
      </c>
      <c r="EG137">
        <v>675</v>
      </c>
      <c r="EH137" s="1">
        <v>3115</v>
      </c>
      <c r="EI137" t="s">
        <v>281</v>
      </c>
      <c r="EJ137">
        <v>855</v>
      </c>
      <c r="EK137" t="s">
        <v>281</v>
      </c>
      <c r="EL137">
        <v>576</v>
      </c>
      <c r="EM137" t="s">
        <v>281</v>
      </c>
      <c r="EN137" s="1">
        <v>2045</v>
      </c>
      <c r="EO137" s="1">
        <v>1352</v>
      </c>
      <c r="EP137">
        <v>115</v>
      </c>
      <c r="EQ137" s="1">
        <v>3512</v>
      </c>
      <c r="ER137">
        <v>201</v>
      </c>
      <c r="ES137">
        <v>25</v>
      </c>
      <c r="ET137">
        <v>226</v>
      </c>
      <c r="EU137">
        <v>158</v>
      </c>
      <c r="EV137">
        <v>10</v>
      </c>
      <c r="EW137">
        <v>168</v>
      </c>
      <c r="EX137">
        <v>242</v>
      </c>
      <c r="EY137">
        <v>41</v>
      </c>
      <c r="EZ137">
        <v>283</v>
      </c>
      <c r="FA137">
        <v>0</v>
      </c>
      <c r="FB137">
        <v>0</v>
      </c>
      <c r="FC137">
        <v>0</v>
      </c>
      <c r="FD137">
        <v>677</v>
      </c>
      <c r="FE137" s="1">
        <v>2646</v>
      </c>
      <c r="FF137" s="1">
        <v>1428</v>
      </c>
      <c r="FG137" s="1">
        <v>4189</v>
      </c>
      <c r="FH137">
        <v>0</v>
      </c>
      <c r="FI137">
        <v>15</v>
      </c>
      <c r="FJ137" t="s">
        <v>273</v>
      </c>
      <c r="FK137" t="s">
        <v>362</v>
      </c>
      <c r="FV137" t="s">
        <v>280</v>
      </c>
      <c r="FW137" t="s">
        <v>280</v>
      </c>
      <c r="FX137" t="s">
        <v>273</v>
      </c>
      <c r="FY137" t="s">
        <v>280</v>
      </c>
      <c r="FZ137" t="s">
        <v>280</v>
      </c>
      <c r="GA137" t="s">
        <v>280</v>
      </c>
      <c r="GB137">
        <v>0</v>
      </c>
      <c r="GC137" s="12" t="s">
        <v>280</v>
      </c>
      <c r="GE137">
        <v>1</v>
      </c>
      <c r="GF137">
        <v>1</v>
      </c>
      <c r="GG137">
        <v>2</v>
      </c>
      <c r="GH137">
        <v>0</v>
      </c>
      <c r="GI137">
        <v>1</v>
      </c>
      <c r="GJ137">
        <v>3</v>
      </c>
      <c r="GK137">
        <v>6</v>
      </c>
      <c r="GL137">
        <v>6</v>
      </c>
      <c r="GM137">
        <v>0</v>
      </c>
      <c r="GN137">
        <v>0</v>
      </c>
      <c r="GO137">
        <v>6</v>
      </c>
      <c r="GP137">
        <v>12</v>
      </c>
      <c r="GQ137">
        <v>5</v>
      </c>
      <c r="GR137">
        <v>17</v>
      </c>
      <c r="GS137">
        <v>0</v>
      </c>
      <c r="GT137">
        <v>180</v>
      </c>
      <c r="GU137">
        <v>300</v>
      </c>
      <c r="GV137">
        <v>497</v>
      </c>
      <c r="GW137">
        <v>497</v>
      </c>
      <c r="GX137">
        <v>0</v>
      </c>
      <c r="GY137">
        <v>0</v>
      </c>
      <c r="GZ137">
        <v>497</v>
      </c>
      <c r="HA137">
        <v>0</v>
      </c>
      <c r="HB137">
        <v>0</v>
      </c>
      <c r="HC137">
        <v>0</v>
      </c>
      <c r="HD137">
        <v>0</v>
      </c>
      <c r="HE137">
        <v>0</v>
      </c>
      <c r="HF137">
        <v>0</v>
      </c>
      <c r="HG137">
        <v>0</v>
      </c>
      <c r="HH137">
        <v>0</v>
      </c>
      <c r="HI137" t="s">
        <v>273</v>
      </c>
      <c r="HJ137">
        <v>13</v>
      </c>
      <c r="HK137" t="s">
        <v>280</v>
      </c>
      <c r="HM137" t="s">
        <v>280</v>
      </c>
      <c r="HO137" t="s">
        <v>313</v>
      </c>
      <c r="HP137" t="s">
        <v>273</v>
      </c>
      <c r="HQ137">
        <v>2</v>
      </c>
      <c r="HR137" t="s">
        <v>297</v>
      </c>
      <c r="HS137" t="s">
        <v>1541</v>
      </c>
      <c r="HT137" t="s">
        <v>544</v>
      </c>
      <c r="HU137" t="s">
        <v>273</v>
      </c>
      <c r="HV137" s="1">
        <v>1100</v>
      </c>
      <c r="HW137" t="s">
        <v>285</v>
      </c>
      <c r="HX137" t="s">
        <v>1050</v>
      </c>
      <c r="HY137" t="s">
        <v>300</v>
      </c>
      <c r="HZ137">
        <v>15</v>
      </c>
      <c r="IA137">
        <v>6</v>
      </c>
      <c r="IB137" t="s">
        <v>273</v>
      </c>
      <c r="IC137" t="s">
        <v>280</v>
      </c>
      <c r="ID137" t="s">
        <v>280</v>
      </c>
      <c r="IE137" t="s">
        <v>280</v>
      </c>
      <c r="IF137" t="s">
        <v>273</v>
      </c>
      <c r="IG137" t="s">
        <v>280</v>
      </c>
      <c r="IH137" t="s">
        <v>273</v>
      </c>
      <c r="II137" t="s">
        <v>273</v>
      </c>
      <c r="IJ137" t="s">
        <v>273</v>
      </c>
      <c r="IK137" t="s">
        <v>280</v>
      </c>
      <c r="IL137" t="s">
        <v>280</v>
      </c>
      <c r="IM137" t="s">
        <v>280</v>
      </c>
      <c r="IN137" t="s">
        <v>280</v>
      </c>
      <c r="IO137" t="s">
        <v>280</v>
      </c>
      <c r="IP137" t="s">
        <v>280</v>
      </c>
      <c r="IQ137" t="s">
        <v>280</v>
      </c>
      <c r="IR137" t="s">
        <v>280</v>
      </c>
      <c r="IS137" t="s">
        <v>280</v>
      </c>
      <c r="IT137" t="s">
        <v>1542</v>
      </c>
      <c r="IU137" t="s">
        <v>280</v>
      </c>
      <c r="IW137">
        <v>2</v>
      </c>
      <c r="IX137">
        <v>25</v>
      </c>
      <c r="IY137">
        <v>0.63</v>
      </c>
      <c r="IZ137">
        <v>0</v>
      </c>
      <c r="JA137">
        <v>0</v>
      </c>
      <c r="JB137">
        <v>0</v>
      </c>
      <c r="JC137">
        <v>0</v>
      </c>
      <c r="JD137">
        <v>0</v>
      </c>
      <c r="JE137">
        <v>0</v>
      </c>
      <c r="JF137">
        <v>0.63</v>
      </c>
      <c r="JG137" t="s">
        <v>302</v>
      </c>
      <c r="JH137" s="14">
        <v>18</v>
      </c>
      <c r="JI137">
        <v>2</v>
      </c>
      <c r="JJ137">
        <v>4</v>
      </c>
      <c r="JK137" t="s">
        <v>1543</v>
      </c>
      <c r="JL137" t="s">
        <v>304</v>
      </c>
      <c r="JM137" s="2">
        <v>46086</v>
      </c>
    </row>
    <row r="138" spans="1:273" x14ac:dyDescent="0.25">
      <c r="A138" t="s">
        <v>1544</v>
      </c>
      <c r="B138" t="s">
        <v>1545</v>
      </c>
      <c r="C138" t="s">
        <v>1546</v>
      </c>
      <c r="D138" t="s">
        <v>1547</v>
      </c>
      <c r="E138">
        <v>68856</v>
      </c>
      <c r="F138" t="s">
        <v>333</v>
      </c>
      <c r="G138" t="s">
        <v>1548</v>
      </c>
      <c r="H138" t="s">
        <v>272</v>
      </c>
      <c r="I138">
        <v>348</v>
      </c>
      <c r="J138">
        <v>348</v>
      </c>
      <c r="K138">
        <v>0</v>
      </c>
      <c r="L138">
        <v>0</v>
      </c>
      <c r="M138">
        <v>1916</v>
      </c>
      <c r="O138" t="s">
        <v>280</v>
      </c>
      <c r="Q138" t="s">
        <v>274</v>
      </c>
      <c r="R138" t="s">
        <v>275</v>
      </c>
      <c r="S138" t="s">
        <v>276</v>
      </c>
      <c r="T138" t="s">
        <v>273</v>
      </c>
      <c r="U138" t="s">
        <v>277</v>
      </c>
      <c r="W138">
        <v>1</v>
      </c>
      <c r="X138" t="s">
        <v>280</v>
      </c>
      <c r="Y138" t="s">
        <v>273</v>
      </c>
      <c r="Z138">
        <v>14</v>
      </c>
      <c r="AA138" t="s">
        <v>280</v>
      </c>
      <c r="AC138" t="s">
        <v>273</v>
      </c>
      <c r="AE138" t="s">
        <v>273</v>
      </c>
      <c r="AG138" s="1">
        <v>2500</v>
      </c>
      <c r="AH138" s="1">
        <v>700</v>
      </c>
      <c r="AI138">
        <v>52</v>
      </c>
      <c r="AJ138">
        <v>700</v>
      </c>
      <c r="AK138" s="2">
        <v>45474</v>
      </c>
      <c r="AL138" s="2">
        <v>45838</v>
      </c>
      <c r="AM138" s="10">
        <v>0</v>
      </c>
      <c r="AN138" t="s">
        <v>1549</v>
      </c>
      <c r="AO138" s="10">
        <v>27439</v>
      </c>
      <c r="AQ138" s="10"/>
      <c r="AS138" s="10"/>
      <c r="AT138" s="10">
        <v>27439</v>
      </c>
      <c r="AU138" s="10">
        <v>200</v>
      </c>
      <c r="AV138" s="10">
        <v>0</v>
      </c>
      <c r="AW138" s="10">
        <v>0</v>
      </c>
      <c r="AX138" s="10">
        <v>0</v>
      </c>
      <c r="AY138" s="10">
        <v>0</v>
      </c>
      <c r="AZ138" s="10">
        <v>200</v>
      </c>
      <c r="BB138" s="10">
        <v>0</v>
      </c>
      <c r="BC138" s="10">
        <v>0</v>
      </c>
      <c r="BD138" s="10">
        <v>0</v>
      </c>
      <c r="BE138" s="10">
        <v>0</v>
      </c>
      <c r="BF138" t="s">
        <v>1550</v>
      </c>
      <c r="BG138" s="10">
        <v>169</v>
      </c>
      <c r="BH138" s="10">
        <v>169</v>
      </c>
      <c r="BI138" s="10">
        <v>27808</v>
      </c>
      <c r="BJ138" s="10">
        <v>0</v>
      </c>
      <c r="BK138" s="10">
        <v>0</v>
      </c>
      <c r="BL138" s="10">
        <v>0</v>
      </c>
      <c r="BM138" s="10">
        <v>0</v>
      </c>
      <c r="BN138" s="10">
        <v>0</v>
      </c>
      <c r="BO138" t="s">
        <v>280</v>
      </c>
      <c r="BQ138" s="10"/>
      <c r="BR138" s="10"/>
      <c r="BS138">
        <v>4</v>
      </c>
      <c r="BT138" s="10">
        <v>12534</v>
      </c>
      <c r="BU138" s="10">
        <v>5533</v>
      </c>
      <c r="BV138" s="10">
        <v>18067</v>
      </c>
      <c r="BW138" t="s">
        <v>280</v>
      </c>
      <c r="BX138" t="s">
        <v>280</v>
      </c>
      <c r="BY138" t="s">
        <v>273</v>
      </c>
      <c r="BZ138" t="s">
        <v>280</v>
      </c>
      <c r="CA138" t="s">
        <v>280</v>
      </c>
      <c r="CB138" t="s">
        <v>280</v>
      </c>
      <c r="CC138" t="s">
        <v>280</v>
      </c>
      <c r="CD138" t="s">
        <v>280</v>
      </c>
      <c r="CE138" t="s">
        <v>280</v>
      </c>
      <c r="CF138" t="s">
        <v>280</v>
      </c>
      <c r="CH138" s="10">
        <v>2330</v>
      </c>
      <c r="CI138" s="10">
        <v>0</v>
      </c>
      <c r="CJ138" s="10">
        <v>0</v>
      </c>
      <c r="CK138" s="10">
        <v>2330</v>
      </c>
      <c r="CL138" s="10">
        <v>0</v>
      </c>
      <c r="CM138" s="10">
        <v>0</v>
      </c>
      <c r="CN138" s="10">
        <v>0</v>
      </c>
      <c r="CO138" s="10">
        <v>0</v>
      </c>
      <c r="CP138" s="10">
        <v>11930</v>
      </c>
      <c r="CQ138" s="10">
        <v>11930</v>
      </c>
      <c r="CR138" s="10">
        <v>32327</v>
      </c>
      <c r="CS138" s="10">
        <v>0</v>
      </c>
      <c r="CT138" s="1">
        <v>19385</v>
      </c>
      <c r="CU138">
        <v>136</v>
      </c>
      <c r="CV138">
        <v>113</v>
      </c>
      <c r="CW138" s="1">
        <v>19408</v>
      </c>
      <c r="CX138">
        <v>100</v>
      </c>
      <c r="CY138">
        <v>0</v>
      </c>
      <c r="CZ138">
        <v>2</v>
      </c>
      <c r="DA138">
        <v>98</v>
      </c>
      <c r="DB138">
        <v>50</v>
      </c>
      <c r="DC138">
        <v>0</v>
      </c>
      <c r="DD138">
        <v>0</v>
      </c>
      <c r="DE138">
        <v>50</v>
      </c>
      <c r="DF138">
        <v>30</v>
      </c>
      <c r="DG138">
        <v>0</v>
      </c>
      <c r="DH138">
        <v>2</v>
      </c>
      <c r="DI138">
        <v>28</v>
      </c>
      <c r="DJ138" t="s">
        <v>1283</v>
      </c>
      <c r="DK138">
        <v>47</v>
      </c>
      <c r="DL138">
        <v>2</v>
      </c>
      <c r="DM138">
        <v>8</v>
      </c>
      <c r="DN138">
        <v>41</v>
      </c>
      <c r="DO138" s="1">
        <v>19582</v>
      </c>
      <c r="DP138">
        <v>138</v>
      </c>
      <c r="DQ138">
        <v>123</v>
      </c>
      <c r="DR138" s="1">
        <v>19597</v>
      </c>
      <c r="DS138" t="s">
        <v>297</v>
      </c>
      <c r="DT138">
        <v>0</v>
      </c>
      <c r="DU138" t="s">
        <v>280</v>
      </c>
      <c r="DV138" t="s">
        <v>280</v>
      </c>
      <c r="DW138" t="s">
        <v>280</v>
      </c>
      <c r="DX138" t="s">
        <v>280</v>
      </c>
      <c r="DY138" t="s">
        <v>280</v>
      </c>
      <c r="DZ138" t="s">
        <v>280</v>
      </c>
      <c r="EA138" t="s">
        <v>280</v>
      </c>
      <c r="EB138" t="s">
        <v>280</v>
      </c>
      <c r="EC138" t="s">
        <v>280</v>
      </c>
      <c r="ED138" t="s">
        <v>280</v>
      </c>
      <c r="EE138" t="s">
        <v>280</v>
      </c>
      <c r="EF138" t="s">
        <v>280</v>
      </c>
      <c r="EG138">
        <v>438</v>
      </c>
      <c r="EH138" s="1">
        <v>1597</v>
      </c>
      <c r="EI138" t="s">
        <v>281</v>
      </c>
      <c r="EJ138">
        <v>34</v>
      </c>
      <c r="EK138" t="s">
        <v>285</v>
      </c>
      <c r="EL138">
        <v>280</v>
      </c>
      <c r="EM138" t="s">
        <v>285</v>
      </c>
      <c r="EN138">
        <v>492</v>
      </c>
      <c r="EO138" s="1">
        <v>1043</v>
      </c>
      <c r="EP138">
        <v>10</v>
      </c>
      <c r="EQ138" s="1">
        <v>1545</v>
      </c>
      <c r="ER138">
        <v>0</v>
      </c>
      <c r="ES138">
        <v>0</v>
      </c>
      <c r="ET138">
        <v>0</v>
      </c>
      <c r="EU138">
        <v>0</v>
      </c>
      <c r="EV138">
        <v>0</v>
      </c>
      <c r="EW138">
        <v>0</v>
      </c>
      <c r="EX138">
        <v>0</v>
      </c>
      <c r="EY138">
        <v>0</v>
      </c>
      <c r="EZ138">
        <v>0</v>
      </c>
      <c r="FA138">
        <v>0</v>
      </c>
      <c r="FB138">
        <v>0</v>
      </c>
      <c r="FC138">
        <v>0</v>
      </c>
      <c r="FD138">
        <v>0</v>
      </c>
      <c r="FE138">
        <v>492</v>
      </c>
      <c r="FF138" s="1">
        <v>1043</v>
      </c>
      <c r="FG138" s="1">
        <v>1545</v>
      </c>
      <c r="FH138">
        <v>0</v>
      </c>
      <c r="FI138">
        <v>16</v>
      </c>
      <c r="FJ138" t="s">
        <v>273</v>
      </c>
      <c r="FK138" t="s">
        <v>362</v>
      </c>
      <c r="FV138" t="s">
        <v>280</v>
      </c>
      <c r="FW138" t="s">
        <v>280</v>
      </c>
      <c r="FX138" t="s">
        <v>273</v>
      </c>
      <c r="FY138" t="s">
        <v>280</v>
      </c>
      <c r="FZ138" t="s">
        <v>280</v>
      </c>
      <c r="GA138" t="s">
        <v>280</v>
      </c>
      <c r="GB138">
        <v>0</v>
      </c>
      <c r="GC138" s="12" t="s">
        <v>280</v>
      </c>
      <c r="GE138">
        <v>0</v>
      </c>
      <c r="GF138">
        <v>12</v>
      </c>
      <c r="GG138">
        <v>12</v>
      </c>
      <c r="GH138">
        <v>0</v>
      </c>
      <c r="GI138">
        <v>0</v>
      </c>
      <c r="GJ138">
        <v>0</v>
      </c>
      <c r="GK138">
        <v>12</v>
      </c>
      <c r="GL138">
        <v>12</v>
      </c>
      <c r="GM138">
        <v>0</v>
      </c>
      <c r="GN138">
        <v>0</v>
      </c>
      <c r="GO138">
        <v>12</v>
      </c>
      <c r="GP138">
        <v>0</v>
      </c>
      <c r="GQ138">
        <v>665</v>
      </c>
      <c r="GR138">
        <v>665</v>
      </c>
      <c r="GS138">
        <v>0</v>
      </c>
      <c r="GT138">
        <v>0</v>
      </c>
      <c r="GU138">
        <v>0</v>
      </c>
      <c r="GV138">
        <v>665</v>
      </c>
      <c r="GW138">
        <v>665</v>
      </c>
      <c r="GX138">
        <v>0</v>
      </c>
      <c r="GY138">
        <v>0</v>
      </c>
      <c r="GZ138">
        <v>665</v>
      </c>
      <c r="HA138">
        <v>0</v>
      </c>
      <c r="HB138">
        <v>0</v>
      </c>
      <c r="HC138">
        <v>0</v>
      </c>
      <c r="HD138">
        <v>0</v>
      </c>
      <c r="HE138">
        <v>0</v>
      </c>
      <c r="HF138">
        <v>0</v>
      </c>
      <c r="HG138">
        <v>0</v>
      </c>
      <c r="HH138">
        <v>0</v>
      </c>
      <c r="HI138" t="s">
        <v>273</v>
      </c>
      <c r="HJ138">
        <v>16</v>
      </c>
      <c r="HK138" t="s">
        <v>280</v>
      </c>
      <c r="HM138" t="s">
        <v>280</v>
      </c>
      <c r="HO138" t="s">
        <v>297</v>
      </c>
      <c r="HP138" t="s">
        <v>273</v>
      </c>
      <c r="HQ138">
        <v>3</v>
      </c>
      <c r="HR138" t="s">
        <v>297</v>
      </c>
      <c r="HS138" t="s">
        <v>1551</v>
      </c>
      <c r="HT138" t="s">
        <v>365</v>
      </c>
      <c r="HU138" t="s">
        <v>273</v>
      </c>
      <c r="HV138" t="s">
        <v>278</v>
      </c>
      <c r="HX138" t="s">
        <v>393</v>
      </c>
      <c r="HZ138">
        <v>95</v>
      </c>
      <c r="IA138">
        <v>94</v>
      </c>
      <c r="IB138" t="s">
        <v>280</v>
      </c>
      <c r="IC138" t="s">
        <v>280</v>
      </c>
      <c r="ID138" t="s">
        <v>280</v>
      </c>
      <c r="IE138" t="s">
        <v>280</v>
      </c>
      <c r="IF138" t="s">
        <v>280</v>
      </c>
      <c r="IG138" t="s">
        <v>280</v>
      </c>
      <c r="IH138" t="s">
        <v>280</v>
      </c>
      <c r="II138" t="s">
        <v>273</v>
      </c>
      <c r="IJ138" t="s">
        <v>280</v>
      </c>
      <c r="IK138" t="s">
        <v>280</v>
      </c>
      <c r="IL138" t="s">
        <v>280</v>
      </c>
      <c r="IM138" t="s">
        <v>280</v>
      </c>
      <c r="IN138" t="s">
        <v>280</v>
      </c>
      <c r="IO138" t="s">
        <v>280</v>
      </c>
      <c r="IP138" t="s">
        <v>280</v>
      </c>
      <c r="IQ138" t="s">
        <v>280</v>
      </c>
      <c r="IR138" t="s">
        <v>280</v>
      </c>
      <c r="IS138" t="s">
        <v>280</v>
      </c>
      <c r="IU138" t="s">
        <v>280</v>
      </c>
      <c r="IW138">
        <v>1</v>
      </c>
      <c r="IX138">
        <v>15</v>
      </c>
      <c r="IY138">
        <v>0.38</v>
      </c>
      <c r="IZ138">
        <v>0</v>
      </c>
      <c r="JA138">
        <v>0</v>
      </c>
      <c r="JB138">
        <v>0</v>
      </c>
      <c r="JC138">
        <v>0</v>
      </c>
      <c r="JD138">
        <v>0</v>
      </c>
      <c r="JE138">
        <v>0</v>
      </c>
      <c r="JF138">
        <v>0.38</v>
      </c>
      <c r="JG138" t="s">
        <v>1552</v>
      </c>
      <c r="JH138" s="14">
        <v>19.5</v>
      </c>
      <c r="JI138">
        <v>0</v>
      </c>
      <c r="JJ138">
        <v>0</v>
      </c>
      <c r="JK138" t="s">
        <v>1553</v>
      </c>
      <c r="JL138" t="s">
        <v>1552</v>
      </c>
      <c r="JM138" s="2">
        <v>46095</v>
      </c>
    </row>
    <row r="139" spans="1:273" x14ac:dyDescent="0.25">
      <c r="A139" t="s">
        <v>1554</v>
      </c>
      <c r="B139" t="s">
        <v>1555</v>
      </c>
      <c r="C139" t="s">
        <v>1556</v>
      </c>
      <c r="D139" t="s">
        <v>1557</v>
      </c>
      <c r="E139">
        <v>68405</v>
      </c>
      <c r="F139" t="s">
        <v>550</v>
      </c>
      <c r="G139" t="s">
        <v>1558</v>
      </c>
      <c r="H139" t="s">
        <v>400</v>
      </c>
      <c r="I139">
        <v>2211</v>
      </c>
      <c r="J139">
        <v>2211</v>
      </c>
      <c r="K139">
        <v>0</v>
      </c>
      <c r="L139">
        <v>0</v>
      </c>
      <c r="M139">
        <v>1972</v>
      </c>
      <c r="N139">
        <v>2024</v>
      </c>
      <c r="O139" t="s">
        <v>280</v>
      </c>
      <c r="Q139" t="s">
        <v>274</v>
      </c>
      <c r="R139" t="s">
        <v>275</v>
      </c>
      <c r="S139" t="s">
        <v>276</v>
      </c>
      <c r="T139" t="s">
        <v>273</v>
      </c>
      <c r="U139" t="s">
        <v>277</v>
      </c>
      <c r="W139">
        <v>1</v>
      </c>
      <c r="X139" t="s">
        <v>273</v>
      </c>
      <c r="Y139" t="s">
        <v>273</v>
      </c>
      <c r="Z139">
        <v>24</v>
      </c>
      <c r="AA139" t="s">
        <v>273</v>
      </c>
      <c r="AG139" s="1">
        <v>1900</v>
      </c>
      <c r="AH139" s="1">
        <v>2496</v>
      </c>
      <c r="AI139">
        <v>52</v>
      </c>
      <c r="AJ139" s="1">
        <v>2496</v>
      </c>
      <c r="AK139" s="2">
        <v>45566</v>
      </c>
      <c r="AL139" s="2">
        <v>45930</v>
      </c>
      <c r="AM139" s="10">
        <v>105000</v>
      </c>
      <c r="AO139" s="10"/>
      <c r="AQ139" s="10"/>
      <c r="AS139" s="10"/>
      <c r="AT139" s="10">
        <v>105000</v>
      </c>
      <c r="AU139" s="10">
        <v>200</v>
      </c>
      <c r="AV139" s="10">
        <v>0</v>
      </c>
      <c r="AW139" s="10">
        <v>0</v>
      </c>
      <c r="AX139" s="10">
        <v>0</v>
      </c>
      <c r="AY139" s="10">
        <v>0</v>
      </c>
      <c r="AZ139" s="10">
        <v>200</v>
      </c>
      <c r="BB139" s="10">
        <v>0</v>
      </c>
      <c r="BC139" s="10">
        <v>0</v>
      </c>
      <c r="BD139" s="10">
        <v>0</v>
      </c>
      <c r="BE139" s="10">
        <v>0</v>
      </c>
      <c r="BF139" t="s">
        <v>278</v>
      </c>
      <c r="BG139" s="10">
        <v>0</v>
      </c>
      <c r="BH139" s="10">
        <v>0</v>
      </c>
      <c r="BI139" s="10">
        <v>105200</v>
      </c>
      <c r="BJ139" s="10">
        <v>5000</v>
      </c>
      <c r="BK139" s="10">
        <v>0</v>
      </c>
      <c r="BL139" s="10">
        <v>0</v>
      </c>
      <c r="BM139" s="10">
        <v>0</v>
      </c>
      <c r="BN139" s="10">
        <v>5000</v>
      </c>
      <c r="BO139" t="s">
        <v>273</v>
      </c>
      <c r="BP139" t="s">
        <v>1559</v>
      </c>
      <c r="BQ139" s="10">
        <v>15</v>
      </c>
      <c r="BR139" s="10">
        <v>15</v>
      </c>
      <c r="BS139">
        <v>38</v>
      </c>
      <c r="BT139" s="10">
        <v>66000</v>
      </c>
      <c r="BU139" s="10">
        <v>6950</v>
      </c>
      <c r="BV139" s="10">
        <v>72950</v>
      </c>
      <c r="BW139" t="s">
        <v>273</v>
      </c>
      <c r="BX139" t="s">
        <v>280</v>
      </c>
      <c r="BY139" t="s">
        <v>273</v>
      </c>
      <c r="BZ139" t="s">
        <v>273</v>
      </c>
      <c r="CA139" t="s">
        <v>273</v>
      </c>
      <c r="CB139" t="s">
        <v>273</v>
      </c>
      <c r="CC139" t="s">
        <v>273</v>
      </c>
      <c r="CD139" t="s">
        <v>273</v>
      </c>
      <c r="CE139" t="s">
        <v>280</v>
      </c>
      <c r="CF139" t="s">
        <v>273</v>
      </c>
      <c r="CH139" s="10">
        <v>10800</v>
      </c>
      <c r="CI139" s="10">
        <v>500</v>
      </c>
      <c r="CJ139" s="10">
        <v>100</v>
      </c>
      <c r="CK139" s="10">
        <v>11400</v>
      </c>
      <c r="CL139" s="10">
        <v>1100</v>
      </c>
      <c r="CM139" s="10">
        <v>1800</v>
      </c>
      <c r="CN139" s="10">
        <v>0</v>
      </c>
      <c r="CO139" s="10">
        <v>0</v>
      </c>
      <c r="CP139" s="10">
        <v>0</v>
      </c>
      <c r="CQ139" s="10">
        <v>2900</v>
      </c>
      <c r="CR139" s="10">
        <v>87250</v>
      </c>
      <c r="CS139" s="10">
        <v>0</v>
      </c>
      <c r="CT139" s="1">
        <v>9758</v>
      </c>
      <c r="CU139">
        <v>793</v>
      </c>
      <c r="CV139" s="1">
        <v>1164</v>
      </c>
      <c r="CW139" s="1">
        <v>9387</v>
      </c>
      <c r="CX139">
        <v>25</v>
      </c>
      <c r="CY139">
        <v>0</v>
      </c>
      <c r="CZ139">
        <v>25</v>
      </c>
      <c r="DA139">
        <v>0</v>
      </c>
      <c r="DB139">
        <v>900</v>
      </c>
      <c r="DC139">
        <v>0</v>
      </c>
      <c r="DD139">
        <v>0</v>
      </c>
      <c r="DE139">
        <v>900</v>
      </c>
      <c r="DF139">
        <v>1</v>
      </c>
      <c r="DG139">
        <v>0</v>
      </c>
      <c r="DH139">
        <v>0</v>
      </c>
      <c r="DI139">
        <v>1</v>
      </c>
      <c r="DJ139" t="s">
        <v>1560</v>
      </c>
      <c r="DK139">
        <v>31</v>
      </c>
      <c r="DL139">
        <v>113</v>
      </c>
      <c r="DM139">
        <v>0</v>
      </c>
      <c r="DN139">
        <v>144</v>
      </c>
      <c r="DO139" s="1">
        <v>10714</v>
      </c>
      <c r="DP139">
        <v>906</v>
      </c>
      <c r="DQ139" s="1">
        <v>1189</v>
      </c>
      <c r="DR139" s="1">
        <v>10431</v>
      </c>
      <c r="DS139" t="s">
        <v>297</v>
      </c>
      <c r="DT139" s="1">
        <v>0</v>
      </c>
      <c r="DU139" t="s">
        <v>280</v>
      </c>
      <c r="DV139" t="s">
        <v>273</v>
      </c>
      <c r="DW139" t="s">
        <v>280</v>
      </c>
      <c r="DX139" t="s">
        <v>280</v>
      </c>
      <c r="DY139" t="s">
        <v>280</v>
      </c>
      <c r="DZ139" t="s">
        <v>273</v>
      </c>
      <c r="EA139" t="s">
        <v>280</v>
      </c>
      <c r="EB139" t="s">
        <v>273</v>
      </c>
      <c r="EC139" t="s">
        <v>280</v>
      </c>
      <c r="ED139" t="s">
        <v>280</v>
      </c>
      <c r="EE139" t="s">
        <v>280</v>
      </c>
      <c r="EF139" t="s">
        <v>280</v>
      </c>
      <c r="EG139">
        <v>471</v>
      </c>
      <c r="EH139" s="1">
        <v>3600</v>
      </c>
      <c r="EI139" t="s">
        <v>285</v>
      </c>
      <c r="EJ139">
        <v>60</v>
      </c>
      <c r="EK139" t="s">
        <v>285</v>
      </c>
      <c r="EL139" s="1">
        <v>2100</v>
      </c>
      <c r="EM139" t="s">
        <v>285</v>
      </c>
      <c r="EN139" s="1">
        <v>1081</v>
      </c>
      <c r="EO139" s="1">
        <v>2730</v>
      </c>
      <c r="EP139">
        <v>61</v>
      </c>
      <c r="EQ139" s="1">
        <v>3872</v>
      </c>
      <c r="ER139" s="1">
        <v>1130</v>
      </c>
      <c r="ES139">
        <v>176</v>
      </c>
      <c r="ET139" s="1">
        <v>1306</v>
      </c>
      <c r="EU139">
        <v>163</v>
      </c>
      <c r="EV139">
        <v>0</v>
      </c>
      <c r="EW139">
        <v>163</v>
      </c>
      <c r="EX139" s="1">
        <v>1274</v>
      </c>
      <c r="EY139">
        <v>185</v>
      </c>
      <c r="EZ139" s="1">
        <v>1459</v>
      </c>
      <c r="FA139">
        <v>0</v>
      </c>
      <c r="FB139">
        <v>0</v>
      </c>
      <c r="FC139">
        <v>0</v>
      </c>
      <c r="FD139" s="1">
        <v>2928</v>
      </c>
      <c r="FE139" s="1">
        <v>3648</v>
      </c>
      <c r="FF139" s="1">
        <v>3091</v>
      </c>
      <c r="FG139" s="1">
        <v>6800</v>
      </c>
      <c r="FH139">
        <v>0</v>
      </c>
      <c r="FI139">
        <v>0</v>
      </c>
      <c r="FJ139" t="s">
        <v>280</v>
      </c>
      <c r="FK139" t="s">
        <v>295</v>
      </c>
      <c r="FV139" t="s">
        <v>280</v>
      </c>
      <c r="FW139" t="s">
        <v>280</v>
      </c>
      <c r="FX139" t="s">
        <v>273</v>
      </c>
      <c r="FY139" t="s">
        <v>280</v>
      </c>
      <c r="FZ139" t="s">
        <v>280</v>
      </c>
      <c r="GA139" t="s">
        <v>280</v>
      </c>
      <c r="GB139">
        <v>0</v>
      </c>
      <c r="GC139" s="12"/>
      <c r="GE139">
        <v>10</v>
      </c>
      <c r="GF139">
        <v>9</v>
      </c>
      <c r="GG139">
        <v>19</v>
      </c>
      <c r="GH139">
        <v>9</v>
      </c>
      <c r="GI139">
        <v>0</v>
      </c>
      <c r="GJ139">
        <v>1</v>
      </c>
      <c r="GK139">
        <v>29</v>
      </c>
      <c r="GL139">
        <v>29</v>
      </c>
      <c r="GM139">
        <v>0</v>
      </c>
      <c r="GN139">
        <v>0</v>
      </c>
      <c r="GO139">
        <v>29</v>
      </c>
      <c r="GP139">
        <v>100</v>
      </c>
      <c r="GQ139">
        <v>200</v>
      </c>
      <c r="GR139">
        <v>300</v>
      </c>
      <c r="GS139">
        <v>70</v>
      </c>
      <c r="GT139">
        <v>0</v>
      </c>
      <c r="GU139">
        <v>75</v>
      </c>
      <c r="GV139">
        <v>445</v>
      </c>
      <c r="GW139">
        <v>445</v>
      </c>
      <c r="GX139">
        <v>0</v>
      </c>
      <c r="GY139">
        <v>0</v>
      </c>
      <c r="GZ139">
        <v>445</v>
      </c>
      <c r="HA139">
        <v>0</v>
      </c>
      <c r="HB139">
        <v>0</v>
      </c>
      <c r="HC139">
        <v>0</v>
      </c>
      <c r="HD139">
        <v>0</v>
      </c>
      <c r="HE139">
        <v>0</v>
      </c>
      <c r="HF139">
        <v>0</v>
      </c>
      <c r="HG139">
        <v>0</v>
      </c>
      <c r="HH139">
        <v>0</v>
      </c>
      <c r="HI139" t="s">
        <v>273</v>
      </c>
      <c r="HJ139">
        <v>96</v>
      </c>
      <c r="HK139" t="s">
        <v>280</v>
      </c>
      <c r="HM139" t="s">
        <v>280</v>
      </c>
      <c r="HO139" t="s">
        <v>379</v>
      </c>
      <c r="HP139" t="s">
        <v>273</v>
      </c>
      <c r="HQ139">
        <v>4</v>
      </c>
      <c r="HR139" t="s">
        <v>1561</v>
      </c>
      <c r="HS139" t="s">
        <v>1541</v>
      </c>
      <c r="HT139" t="s">
        <v>299</v>
      </c>
      <c r="HU139" t="s">
        <v>273</v>
      </c>
      <c r="HV139" t="s">
        <v>278</v>
      </c>
      <c r="HX139" t="s">
        <v>286</v>
      </c>
      <c r="HY139" t="s">
        <v>1562</v>
      </c>
      <c r="HZ139">
        <v>504</v>
      </c>
      <c r="IA139">
        <v>498</v>
      </c>
      <c r="IB139" t="s">
        <v>280</v>
      </c>
      <c r="IC139" t="s">
        <v>280</v>
      </c>
      <c r="ID139" t="s">
        <v>280</v>
      </c>
      <c r="IE139" t="s">
        <v>280</v>
      </c>
      <c r="IF139" t="s">
        <v>280</v>
      </c>
      <c r="IG139" t="s">
        <v>280</v>
      </c>
      <c r="IH139" t="s">
        <v>280</v>
      </c>
      <c r="II139" t="s">
        <v>280</v>
      </c>
      <c r="IJ139" t="s">
        <v>280</v>
      </c>
      <c r="IK139" t="s">
        <v>280</v>
      </c>
      <c r="IL139" t="s">
        <v>280</v>
      </c>
      <c r="IM139" t="s">
        <v>280</v>
      </c>
      <c r="IN139" t="s">
        <v>280</v>
      </c>
      <c r="IO139" t="s">
        <v>280</v>
      </c>
      <c r="IP139" t="s">
        <v>280</v>
      </c>
      <c r="IQ139" t="s">
        <v>280</v>
      </c>
      <c r="IR139" t="s">
        <v>280</v>
      </c>
      <c r="IS139" t="s">
        <v>280</v>
      </c>
      <c r="IU139" t="s">
        <v>280</v>
      </c>
      <c r="IW139">
        <v>1</v>
      </c>
      <c r="IX139">
        <v>40</v>
      </c>
      <c r="IY139">
        <v>1</v>
      </c>
      <c r="IZ139">
        <v>0</v>
      </c>
      <c r="JA139">
        <v>0</v>
      </c>
      <c r="JB139">
        <v>0</v>
      </c>
      <c r="JC139">
        <v>3</v>
      </c>
      <c r="JD139">
        <v>37</v>
      </c>
      <c r="JE139">
        <v>0.93</v>
      </c>
      <c r="JF139">
        <v>1.93</v>
      </c>
      <c r="JG139" t="s">
        <v>302</v>
      </c>
      <c r="JH139" s="14">
        <v>19.2</v>
      </c>
      <c r="JI139">
        <v>0</v>
      </c>
      <c r="JJ139">
        <v>0</v>
      </c>
      <c r="JK139" t="s">
        <v>1563</v>
      </c>
      <c r="JL139" t="s">
        <v>302</v>
      </c>
      <c r="JM139" s="2">
        <v>46105</v>
      </c>
    </row>
    <row r="140" spans="1:273" x14ac:dyDescent="0.25">
      <c r="A140" t="s">
        <v>2575</v>
      </c>
      <c r="B140" t="s">
        <v>2576</v>
      </c>
      <c r="C140" t="s">
        <v>2577</v>
      </c>
      <c r="D140" t="s">
        <v>2578</v>
      </c>
      <c r="E140">
        <v>68406</v>
      </c>
      <c r="F140" t="s">
        <v>1024</v>
      </c>
      <c r="G140" t="s">
        <v>2579</v>
      </c>
      <c r="H140" t="s">
        <v>400</v>
      </c>
      <c r="I140">
        <v>244</v>
      </c>
      <c r="J140">
        <v>244</v>
      </c>
      <c r="K140">
        <v>0</v>
      </c>
      <c r="L140">
        <v>0</v>
      </c>
      <c r="M140">
        <v>2015</v>
      </c>
      <c r="N140">
        <v>2015</v>
      </c>
      <c r="O140" t="s">
        <v>280</v>
      </c>
      <c r="Q140" t="s">
        <v>274</v>
      </c>
      <c r="R140" t="s">
        <v>275</v>
      </c>
      <c r="S140" t="s">
        <v>276</v>
      </c>
      <c r="T140" t="s">
        <v>273</v>
      </c>
      <c r="U140" t="s">
        <v>277</v>
      </c>
      <c r="W140">
        <v>1</v>
      </c>
      <c r="X140" t="s">
        <v>273</v>
      </c>
      <c r="Y140" t="s">
        <v>273</v>
      </c>
      <c r="Z140">
        <v>20</v>
      </c>
      <c r="AA140" t="s">
        <v>280</v>
      </c>
      <c r="AE140" t="s">
        <v>273</v>
      </c>
      <c r="AG140" s="1">
        <v>1250</v>
      </c>
      <c r="AH140" s="1">
        <v>305</v>
      </c>
      <c r="AI140">
        <v>52</v>
      </c>
      <c r="AJ140">
        <v>305</v>
      </c>
      <c r="AK140" s="2">
        <v>45474</v>
      </c>
      <c r="AL140" s="2">
        <v>45838</v>
      </c>
      <c r="AM140" s="10">
        <v>0</v>
      </c>
      <c r="AO140" s="10"/>
      <c r="AQ140" s="10"/>
      <c r="AS140" s="10"/>
      <c r="AT140" s="10">
        <v>0</v>
      </c>
      <c r="AU140" s="10">
        <v>200</v>
      </c>
      <c r="AV140" s="10">
        <v>0</v>
      </c>
      <c r="AW140" s="10">
        <v>0</v>
      </c>
      <c r="AX140" s="10">
        <v>0</v>
      </c>
      <c r="AY140" s="10">
        <v>0</v>
      </c>
      <c r="AZ140" s="10">
        <v>200</v>
      </c>
      <c r="BB140" s="10">
        <v>0</v>
      </c>
      <c r="BC140" s="10">
        <v>0</v>
      </c>
      <c r="BD140" s="10">
        <v>0</v>
      </c>
      <c r="BE140" s="10">
        <v>0</v>
      </c>
      <c r="BF140" t="s">
        <v>2580</v>
      </c>
      <c r="BG140" s="10">
        <v>10000</v>
      </c>
      <c r="BH140" s="10">
        <v>10000</v>
      </c>
      <c r="BI140" s="10">
        <v>10200</v>
      </c>
      <c r="BJ140" s="10">
        <v>0</v>
      </c>
      <c r="BK140" s="10">
        <v>0</v>
      </c>
      <c r="BL140" s="10">
        <v>0</v>
      </c>
      <c r="BM140" s="10">
        <v>0</v>
      </c>
      <c r="BN140" s="10">
        <v>0</v>
      </c>
      <c r="BO140" t="s">
        <v>273</v>
      </c>
      <c r="BP140" t="s">
        <v>2581</v>
      </c>
      <c r="BQ140" s="10">
        <v>5</v>
      </c>
      <c r="BR140" s="10">
        <v>5</v>
      </c>
      <c r="BS140">
        <v>2</v>
      </c>
      <c r="BT140" s="10">
        <v>5479</v>
      </c>
      <c r="BU140" s="10">
        <v>903</v>
      </c>
      <c r="BV140" s="10">
        <v>6382</v>
      </c>
      <c r="BW140" t="s">
        <v>280</v>
      </c>
      <c r="BX140" t="s">
        <v>280</v>
      </c>
      <c r="BY140" t="s">
        <v>280</v>
      </c>
      <c r="BZ140" t="s">
        <v>280</v>
      </c>
      <c r="CA140" t="s">
        <v>280</v>
      </c>
      <c r="CB140" t="s">
        <v>280</v>
      </c>
      <c r="CC140" t="s">
        <v>280</v>
      </c>
      <c r="CD140" t="s">
        <v>280</v>
      </c>
      <c r="CE140" t="s">
        <v>280</v>
      </c>
      <c r="CF140" t="s">
        <v>280</v>
      </c>
      <c r="CH140" s="10">
        <v>1074</v>
      </c>
      <c r="CI140" s="10">
        <v>0</v>
      </c>
      <c r="CJ140" s="10">
        <v>0</v>
      </c>
      <c r="CK140" s="10">
        <v>1074</v>
      </c>
      <c r="CL140" s="10">
        <v>0</v>
      </c>
      <c r="CM140" s="10">
        <v>0</v>
      </c>
      <c r="CN140" s="10">
        <v>0</v>
      </c>
      <c r="CO140" s="10">
        <v>0</v>
      </c>
      <c r="CP140" s="10">
        <v>813</v>
      </c>
      <c r="CQ140" s="10">
        <v>813</v>
      </c>
      <c r="CR140" s="10">
        <v>8269</v>
      </c>
      <c r="CS140" s="10">
        <v>0</v>
      </c>
      <c r="CT140" s="1">
        <v>3442</v>
      </c>
      <c r="CU140">
        <v>60</v>
      </c>
      <c r="CV140">
        <v>68</v>
      </c>
      <c r="CW140" s="1">
        <v>3434</v>
      </c>
      <c r="CX140">
        <v>25</v>
      </c>
      <c r="CY140">
        <v>0</v>
      </c>
      <c r="CZ140">
        <v>0</v>
      </c>
      <c r="DA140">
        <v>25</v>
      </c>
      <c r="DB140">
        <v>640</v>
      </c>
      <c r="DC140">
        <v>0</v>
      </c>
      <c r="DD140">
        <v>0</v>
      </c>
      <c r="DE140">
        <v>640</v>
      </c>
      <c r="DF140">
        <v>3</v>
      </c>
      <c r="DG140">
        <v>0</v>
      </c>
      <c r="DH140">
        <v>0</v>
      </c>
      <c r="DI140">
        <v>3</v>
      </c>
      <c r="DJ140" t="s">
        <v>2582</v>
      </c>
      <c r="DK140">
        <v>52</v>
      </c>
      <c r="DL140">
        <v>0</v>
      </c>
      <c r="DM140">
        <v>0</v>
      </c>
      <c r="DN140">
        <v>52</v>
      </c>
      <c r="DO140" s="1">
        <v>4159</v>
      </c>
      <c r="DP140">
        <v>60</v>
      </c>
      <c r="DQ140">
        <v>68</v>
      </c>
      <c r="DR140" s="1">
        <v>4151</v>
      </c>
      <c r="DS140" t="s">
        <v>297</v>
      </c>
      <c r="DT140">
        <v>0</v>
      </c>
      <c r="DU140" t="s">
        <v>280</v>
      </c>
      <c r="DV140" t="s">
        <v>280</v>
      </c>
      <c r="DW140" t="s">
        <v>280</v>
      </c>
      <c r="DX140" t="s">
        <v>280</v>
      </c>
      <c r="DY140" t="s">
        <v>280</v>
      </c>
      <c r="DZ140" t="s">
        <v>280</v>
      </c>
      <c r="EA140" t="s">
        <v>280</v>
      </c>
      <c r="EB140" t="s">
        <v>280</v>
      </c>
      <c r="EC140" t="s">
        <v>280</v>
      </c>
      <c r="ED140" t="s">
        <v>280</v>
      </c>
      <c r="EE140" t="s">
        <v>280</v>
      </c>
      <c r="EF140" t="s">
        <v>280</v>
      </c>
      <c r="EG140">
        <v>258</v>
      </c>
      <c r="EH140" s="1">
        <v>2000</v>
      </c>
      <c r="EI140" t="s">
        <v>285</v>
      </c>
      <c r="EJ140">
        <v>5</v>
      </c>
      <c r="EK140" t="s">
        <v>285</v>
      </c>
      <c r="EL140">
        <v>10</v>
      </c>
      <c r="EM140" t="s">
        <v>285</v>
      </c>
      <c r="EN140">
        <v>750</v>
      </c>
      <c r="EO140">
        <v>205</v>
      </c>
      <c r="EP140">
        <v>50</v>
      </c>
      <c r="EQ140" s="1">
        <v>1005</v>
      </c>
      <c r="ER140">
        <v>0</v>
      </c>
      <c r="ES140">
        <v>0</v>
      </c>
      <c r="ET140">
        <v>0</v>
      </c>
      <c r="EU140">
        <v>0</v>
      </c>
      <c r="EV140">
        <v>0</v>
      </c>
      <c r="EW140">
        <v>0</v>
      </c>
      <c r="EX140">
        <v>0</v>
      </c>
      <c r="EY140">
        <v>0</v>
      </c>
      <c r="EZ140">
        <v>0</v>
      </c>
      <c r="FA140">
        <v>0</v>
      </c>
      <c r="FB140">
        <v>0</v>
      </c>
      <c r="FC140">
        <v>0</v>
      </c>
      <c r="FD140">
        <v>0</v>
      </c>
      <c r="FE140">
        <v>750</v>
      </c>
      <c r="FF140">
        <v>205</v>
      </c>
      <c r="FG140" s="1">
        <v>1005</v>
      </c>
      <c r="FH140">
        <v>0</v>
      </c>
      <c r="FI140">
        <v>0</v>
      </c>
      <c r="FJ140" t="s">
        <v>273</v>
      </c>
      <c r="FK140" t="s">
        <v>295</v>
      </c>
      <c r="FV140" t="s">
        <v>280</v>
      </c>
      <c r="FW140" t="s">
        <v>280</v>
      </c>
      <c r="FX140" t="s">
        <v>273</v>
      </c>
      <c r="FY140" t="s">
        <v>280</v>
      </c>
      <c r="FZ140" t="s">
        <v>280</v>
      </c>
      <c r="GA140" t="s">
        <v>280</v>
      </c>
      <c r="GB140">
        <v>1</v>
      </c>
      <c r="GC140" s="12"/>
      <c r="GE140">
        <v>28</v>
      </c>
      <c r="GF140">
        <v>0</v>
      </c>
      <c r="GG140">
        <v>28</v>
      </c>
      <c r="GH140">
        <v>0</v>
      </c>
      <c r="GI140">
        <v>0</v>
      </c>
      <c r="GJ140">
        <v>0</v>
      </c>
      <c r="GK140">
        <v>28</v>
      </c>
      <c r="GL140">
        <v>28</v>
      </c>
      <c r="GM140">
        <v>0</v>
      </c>
      <c r="GN140">
        <v>0</v>
      </c>
      <c r="GO140">
        <v>28</v>
      </c>
      <c r="GP140">
        <v>240</v>
      </c>
      <c r="GQ140">
        <v>0</v>
      </c>
      <c r="GR140">
        <v>240</v>
      </c>
      <c r="GS140">
        <v>0</v>
      </c>
      <c r="GT140">
        <v>0</v>
      </c>
      <c r="GU140">
        <v>0</v>
      </c>
      <c r="GV140">
        <v>240</v>
      </c>
      <c r="GW140">
        <v>240</v>
      </c>
      <c r="GX140">
        <v>0</v>
      </c>
      <c r="GY140">
        <v>0</v>
      </c>
      <c r="GZ140">
        <v>240</v>
      </c>
      <c r="HA140">
        <v>0</v>
      </c>
      <c r="HB140">
        <v>0</v>
      </c>
      <c r="HC140">
        <v>0</v>
      </c>
      <c r="HD140">
        <v>0</v>
      </c>
      <c r="HE140">
        <v>0</v>
      </c>
      <c r="HF140">
        <v>0</v>
      </c>
      <c r="HG140">
        <v>0</v>
      </c>
      <c r="HH140">
        <v>0</v>
      </c>
      <c r="HI140" t="s">
        <v>273</v>
      </c>
      <c r="HJ140">
        <v>12</v>
      </c>
      <c r="HK140" t="s">
        <v>280</v>
      </c>
      <c r="HM140" t="s">
        <v>280</v>
      </c>
      <c r="HO140" t="s">
        <v>297</v>
      </c>
      <c r="HP140" t="s">
        <v>273</v>
      </c>
      <c r="HQ140">
        <v>1</v>
      </c>
      <c r="HR140">
        <v>0</v>
      </c>
      <c r="HS140" t="s">
        <v>283</v>
      </c>
      <c r="HT140" t="s">
        <v>365</v>
      </c>
      <c r="HU140" t="s">
        <v>273</v>
      </c>
      <c r="HV140" t="s">
        <v>278</v>
      </c>
      <c r="HX140" t="s">
        <v>1050</v>
      </c>
      <c r="HZ140">
        <v>16</v>
      </c>
      <c r="IA140">
        <v>16</v>
      </c>
      <c r="IB140" t="s">
        <v>280</v>
      </c>
      <c r="IC140" t="s">
        <v>280</v>
      </c>
      <c r="ID140" t="s">
        <v>280</v>
      </c>
      <c r="IE140" t="s">
        <v>280</v>
      </c>
      <c r="IF140" t="s">
        <v>280</v>
      </c>
      <c r="IG140" t="s">
        <v>280</v>
      </c>
      <c r="IH140" t="s">
        <v>280</v>
      </c>
      <c r="II140" t="s">
        <v>280</v>
      </c>
      <c r="IJ140" t="s">
        <v>273</v>
      </c>
      <c r="IK140" t="s">
        <v>280</v>
      </c>
      <c r="IL140" t="s">
        <v>280</v>
      </c>
      <c r="IM140" t="s">
        <v>280</v>
      </c>
      <c r="IN140" t="s">
        <v>280</v>
      </c>
      <c r="IO140" t="s">
        <v>280</v>
      </c>
      <c r="IP140" t="s">
        <v>280</v>
      </c>
      <c r="IQ140" t="s">
        <v>280</v>
      </c>
      <c r="IR140" t="s">
        <v>280</v>
      </c>
      <c r="IS140" t="s">
        <v>280</v>
      </c>
      <c r="IU140" t="s">
        <v>280</v>
      </c>
      <c r="IW140">
        <v>3</v>
      </c>
      <c r="IX140">
        <v>12</v>
      </c>
      <c r="IY140">
        <v>0.3</v>
      </c>
      <c r="IZ140">
        <v>0</v>
      </c>
      <c r="JA140">
        <v>0</v>
      </c>
      <c r="JB140">
        <v>0</v>
      </c>
      <c r="JC140">
        <v>0</v>
      </c>
      <c r="JD140">
        <v>0</v>
      </c>
      <c r="JE140">
        <v>0</v>
      </c>
      <c r="JF140">
        <v>0.3</v>
      </c>
      <c r="JG140" t="s">
        <v>369</v>
      </c>
      <c r="JH140" s="14">
        <v>10.5</v>
      </c>
      <c r="JI140">
        <v>2</v>
      </c>
      <c r="JJ140">
        <v>50</v>
      </c>
      <c r="JK140" t="s">
        <v>2583</v>
      </c>
      <c r="JL140" t="s">
        <v>369</v>
      </c>
      <c r="JM140" s="2">
        <v>46115</v>
      </c>
    </row>
    <row r="141" spans="1:273" x14ac:dyDescent="0.25">
      <c r="A141" t="s">
        <v>1564</v>
      </c>
      <c r="B141" t="s">
        <v>1565</v>
      </c>
      <c r="C141" t="s">
        <v>1566</v>
      </c>
      <c r="D141" t="s">
        <v>1567</v>
      </c>
      <c r="E141">
        <v>69356</v>
      </c>
      <c r="F141" t="s">
        <v>1142</v>
      </c>
      <c r="G141" t="s">
        <v>1568</v>
      </c>
      <c r="H141" t="s">
        <v>387</v>
      </c>
      <c r="I141">
        <v>703</v>
      </c>
      <c r="J141">
        <v>703</v>
      </c>
      <c r="K141">
        <v>0</v>
      </c>
      <c r="L141">
        <v>0</v>
      </c>
      <c r="N141">
        <v>1990</v>
      </c>
      <c r="O141" t="s">
        <v>280</v>
      </c>
      <c r="Q141" t="s">
        <v>274</v>
      </c>
      <c r="R141" t="s">
        <v>275</v>
      </c>
      <c r="S141" t="s">
        <v>276</v>
      </c>
      <c r="T141" t="s">
        <v>273</v>
      </c>
      <c r="U141" t="s">
        <v>277</v>
      </c>
      <c r="W141">
        <v>1</v>
      </c>
      <c r="X141" t="s">
        <v>273</v>
      </c>
      <c r="Y141" t="s">
        <v>280</v>
      </c>
      <c r="AE141" t="s">
        <v>273</v>
      </c>
      <c r="AG141">
        <v>418</v>
      </c>
      <c r="AH141" s="1">
        <v>910</v>
      </c>
      <c r="AI141">
        <v>52</v>
      </c>
      <c r="AJ141">
        <v>910</v>
      </c>
      <c r="AK141" s="2">
        <v>45566</v>
      </c>
      <c r="AL141" s="2">
        <v>45930</v>
      </c>
      <c r="AM141" s="10">
        <v>13781</v>
      </c>
      <c r="AO141" s="10"/>
      <c r="AQ141" s="10"/>
      <c r="AS141" s="10"/>
      <c r="AT141" s="10">
        <v>13781</v>
      </c>
      <c r="AU141" s="10">
        <v>200</v>
      </c>
      <c r="AV141" s="10">
        <v>0</v>
      </c>
      <c r="AW141" s="10">
        <v>0</v>
      </c>
      <c r="AX141" s="10">
        <v>0</v>
      </c>
      <c r="AY141" s="10">
        <v>0</v>
      </c>
      <c r="AZ141" s="10">
        <v>200</v>
      </c>
      <c r="BB141" s="10">
        <v>0</v>
      </c>
      <c r="BC141" s="10">
        <v>0</v>
      </c>
      <c r="BD141" s="10">
        <v>0</v>
      </c>
      <c r="BE141" s="10">
        <v>0</v>
      </c>
      <c r="BF141" t="s">
        <v>1569</v>
      </c>
      <c r="BG141" s="10">
        <v>328</v>
      </c>
      <c r="BH141" s="10">
        <v>328</v>
      </c>
      <c r="BI141" s="10">
        <v>14309</v>
      </c>
      <c r="BJ141" s="10">
        <v>0</v>
      </c>
      <c r="BK141" s="10">
        <v>0</v>
      </c>
      <c r="BL141" s="10">
        <v>0</v>
      </c>
      <c r="BM141" s="10">
        <v>0</v>
      </c>
      <c r="BN141" s="10">
        <v>0</v>
      </c>
      <c r="BO141" t="s">
        <v>280</v>
      </c>
      <c r="BQ141" s="10"/>
      <c r="BR141" s="10"/>
      <c r="BT141" s="10">
        <v>11005</v>
      </c>
      <c r="BU141" s="10">
        <v>842</v>
      </c>
      <c r="BV141" s="10">
        <v>11847</v>
      </c>
      <c r="BW141" t="s">
        <v>280</v>
      </c>
      <c r="BX141" t="s">
        <v>280</v>
      </c>
      <c r="BY141" t="s">
        <v>280</v>
      </c>
      <c r="BZ141" t="s">
        <v>280</v>
      </c>
      <c r="CA141" t="s">
        <v>280</v>
      </c>
      <c r="CB141" t="s">
        <v>280</v>
      </c>
      <c r="CC141" t="s">
        <v>280</v>
      </c>
      <c r="CD141" t="s">
        <v>280</v>
      </c>
      <c r="CE141" t="s">
        <v>280</v>
      </c>
      <c r="CF141" t="s">
        <v>280</v>
      </c>
      <c r="CH141" s="10">
        <v>393</v>
      </c>
      <c r="CI141" s="10">
        <v>0</v>
      </c>
      <c r="CJ141" s="10">
        <v>0</v>
      </c>
      <c r="CK141" s="10">
        <v>393</v>
      </c>
      <c r="CL141" s="10">
        <v>153</v>
      </c>
      <c r="CM141" s="10">
        <v>0</v>
      </c>
      <c r="CN141" s="10">
        <v>840</v>
      </c>
      <c r="CO141" s="10">
        <v>0</v>
      </c>
      <c r="CP141" s="10">
        <v>2254</v>
      </c>
      <c r="CQ141" s="10">
        <v>3247</v>
      </c>
      <c r="CR141" s="10">
        <v>15487</v>
      </c>
      <c r="CS141" s="10">
        <v>0</v>
      </c>
      <c r="CT141" s="1">
        <v>5203</v>
      </c>
      <c r="CU141">
        <v>281</v>
      </c>
      <c r="CV141">
        <v>274</v>
      </c>
      <c r="CW141" s="1">
        <v>5210</v>
      </c>
      <c r="CX141">
        <v>30</v>
      </c>
      <c r="CY141">
        <v>0</v>
      </c>
      <c r="CZ141">
        <v>0</v>
      </c>
      <c r="DA141">
        <v>30</v>
      </c>
      <c r="DB141">
        <v>97</v>
      </c>
      <c r="DC141">
        <v>14</v>
      </c>
      <c r="DD141">
        <v>2</v>
      </c>
      <c r="DE141">
        <v>109</v>
      </c>
      <c r="DF141">
        <v>1</v>
      </c>
      <c r="DG141">
        <v>0</v>
      </c>
      <c r="DH141">
        <v>0</v>
      </c>
      <c r="DI141">
        <v>1</v>
      </c>
      <c r="DJ141" t="s">
        <v>297</v>
      </c>
      <c r="DK141">
        <v>0</v>
      </c>
      <c r="DL141">
        <v>0</v>
      </c>
      <c r="DN141">
        <v>0</v>
      </c>
      <c r="DO141" s="1">
        <v>5330</v>
      </c>
      <c r="DP141">
        <v>295</v>
      </c>
      <c r="DQ141">
        <v>276</v>
      </c>
      <c r="DR141" s="1">
        <v>5349</v>
      </c>
      <c r="DS141" t="s">
        <v>1570</v>
      </c>
      <c r="DT141">
        <v>15</v>
      </c>
      <c r="DU141" t="s">
        <v>280</v>
      </c>
      <c r="DV141" t="s">
        <v>280</v>
      </c>
      <c r="DW141" t="s">
        <v>280</v>
      </c>
      <c r="DX141" t="s">
        <v>280</v>
      </c>
      <c r="DY141" t="s">
        <v>280</v>
      </c>
      <c r="DZ141" t="s">
        <v>280</v>
      </c>
      <c r="EA141" t="s">
        <v>280</v>
      </c>
      <c r="EB141" t="s">
        <v>280</v>
      </c>
      <c r="EC141" t="s">
        <v>280</v>
      </c>
      <c r="ED141" t="s">
        <v>280</v>
      </c>
      <c r="EE141" t="s">
        <v>280</v>
      </c>
      <c r="EF141" t="s">
        <v>280</v>
      </c>
      <c r="EG141">
        <v>175</v>
      </c>
      <c r="EH141">
        <v>799</v>
      </c>
      <c r="EI141" t="s">
        <v>281</v>
      </c>
      <c r="EJ141">
        <v>20</v>
      </c>
      <c r="EK141" t="s">
        <v>281</v>
      </c>
      <c r="EL141">
        <v>381</v>
      </c>
      <c r="EM141" t="s">
        <v>281</v>
      </c>
      <c r="EN141">
        <v>187</v>
      </c>
      <c r="EO141">
        <v>89</v>
      </c>
      <c r="EP141">
        <v>0</v>
      </c>
      <c r="EQ141">
        <v>276</v>
      </c>
      <c r="ER141">
        <v>0</v>
      </c>
      <c r="ES141">
        <v>0</v>
      </c>
      <c r="ET141">
        <v>0</v>
      </c>
      <c r="EU141">
        <v>0</v>
      </c>
      <c r="EV141">
        <v>0</v>
      </c>
      <c r="EW141">
        <v>0</v>
      </c>
      <c r="EX141">
        <v>0</v>
      </c>
      <c r="EY141">
        <v>0</v>
      </c>
      <c r="EZ141">
        <v>0</v>
      </c>
      <c r="FA141">
        <v>0</v>
      </c>
      <c r="FB141">
        <v>0</v>
      </c>
      <c r="FC141">
        <v>0</v>
      </c>
      <c r="FD141">
        <v>0</v>
      </c>
      <c r="FE141">
        <v>187</v>
      </c>
      <c r="FF141">
        <v>89</v>
      </c>
      <c r="FG141">
        <v>276</v>
      </c>
      <c r="FH141">
        <v>0</v>
      </c>
      <c r="FI141">
        <v>0</v>
      </c>
      <c r="FJ141" t="s">
        <v>280</v>
      </c>
      <c r="FK141" t="s">
        <v>362</v>
      </c>
      <c r="FV141" t="s">
        <v>280</v>
      </c>
      <c r="FW141" t="s">
        <v>280</v>
      </c>
      <c r="FX141" t="s">
        <v>273</v>
      </c>
      <c r="FY141" t="s">
        <v>280</v>
      </c>
      <c r="FZ141" t="s">
        <v>280</v>
      </c>
      <c r="GA141" t="s">
        <v>280</v>
      </c>
      <c r="GB141">
        <v>0</v>
      </c>
      <c r="GC141" s="12"/>
      <c r="GE141">
        <v>1</v>
      </c>
      <c r="GF141">
        <v>1</v>
      </c>
      <c r="GG141">
        <v>2</v>
      </c>
      <c r="GH141">
        <v>0</v>
      </c>
      <c r="GI141">
        <v>0</v>
      </c>
      <c r="GJ141">
        <v>1</v>
      </c>
      <c r="GK141">
        <v>3</v>
      </c>
      <c r="GL141">
        <v>1</v>
      </c>
      <c r="GM141">
        <v>2</v>
      </c>
      <c r="GN141">
        <v>0</v>
      </c>
      <c r="GO141">
        <v>3</v>
      </c>
      <c r="GP141">
        <v>50</v>
      </c>
      <c r="GQ141">
        <v>12</v>
      </c>
      <c r="GR141">
        <v>62</v>
      </c>
      <c r="GS141">
        <v>0</v>
      </c>
      <c r="GT141">
        <v>0</v>
      </c>
      <c r="GU141">
        <v>75</v>
      </c>
      <c r="GV141">
        <v>137</v>
      </c>
      <c r="GW141">
        <v>12</v>
      </c>
      <c r="GX141">
        <v>125</v>
      </c>
      <c r="GY141">
        <v>0</v>
      </c>
      <c r="GZ141">
        <v>137</v>
      </c>
      <c r="HA141">
        <v>0</v>
      </c>
      <c r="HB141">
        <v>0</v>
      </c>
      <c r="HC141">
        <v>0</v>
      </c>
      <c r="HD141">
        <v>0</v>
      </c>
      <c r="HE141">
        <v>0</v>
      </c>
      <c r="HF141">
        <v>0</v>
      </c>
      <c r="HG141">
        <v>0</v>
      </c>
      <c r="HH141">
        <v>0</v>
      </c>
      <c r="HI141" t="s">
        <v>273</v>
      </c>
      <c r="HJ141">
        <v>1</v>
      </c>
      <c r="HK141" t="s">
        <v>280</v>
      </c>
      <c r="HM141" t="s">
        <v>273</v>
      </c>
      <c r="HN141">
        <v>1</v>
      </c>
      <c r="HP141" t="s">
        <v>273</v>
      </c>
      <c r="HQ141">
        <v>3</v>
      </c>
      <c r="HR141" t="s">
        <v>443</v>
      </c>
      <c r="HS141" t="s">
        <v>1169</v>
      </c>
      <c r="HT141" t="s">
        <v>284</v>
      </c>
      <c r="HU141" t="s">
        <v>273</v>
      </c>
      <c r="HV141" t="s">
        <v>278</v>
      </c>
      <c r="HX141" t="s">
        <v>286</v>
      </c>
      <c r="HY141" t="s">
        <v>300</v>
      </c>
      <c r="HZ141">
        <v>230</v>
      </c>
      <c r="IA141">
        <v>89</v>
      </c>
      <c r="IB141" t="s">
        <v>273</v>
      </c>
      <c r="IC141" t="s">
        <v>280</v>
      </c>
      <c r="ID141" t="s">
        <v>280</v>
      </c>
      <c r="IE141" t="s">
        <v>280</v>
      </c>
      <c r="IF141" t="s">
        <v>280</v>
      </c>
      <c r="IG141" t="s">
        <v>280</v>
      </c>
      <c r="IH141" t="s">
        <v>280</v>
      </c>
      <c r="II141" t="s">
        <v>280</v>
      </c>
      <c r="IJ141" t="s">
        <v>280</v>
      </c>
      <c r="IK141" t="s">
        <v>280</v>
      </c>
      <c r="IL141" t="s">
        <v>280</v>
      </c>
      <c r="IM141" t="s">
        <v>280</v>
      </c>
      <c r="IN141" t="s">
        <v>280</v>
      </c>
      <c r="IO141" t="s">
        <v>280</v>
      </c>
      <c r="IP141" t="s">
        <v>280</v>
      </c>
      <c r="IQ141" t="s">
        <v>280</v>
      </c>
      <c r="IR141" t="s">
        <v>280</v>
      </c>
      <c r="IS141" t="s">
        <v>280</v>
      </c>
      <c r="IU141" t="s">
        <v>280</v>
      </c>
      <c r="IW141">
        <v>1</v>
      </c>
      <c r="IX141">
        <v>17.5</v>
      </c>
      <c r="IY141">
        <v>0.44</v>
      </c>
      <c r="IZ141">
        <v>0</v>
      </c>
      <c r="JA141">
        <v>0</v>
      </c>
      <c r="JB141">
        <v>0</v>
      </c>
      <c r="JC141">
        <v>0</v>
      </c>
      <c r="JD141">
        <v>0</v>
      </c>
      <c r="JE141">
        <v>0</v>
      </c>
      <c r="JF141">
        <v>0.44</v>
      </c>
      <c r="JG141" t="s">
        <v>304</v>
      </c>
      <c r="JH141" s="14">
        <v>13.5</v>
      </c>
      <c r="JI141">
        <v>0</v>
      </c>
      <c r="JJ141">
        <v>0</v>
      </c>
      <c r="JK141" t="s">
        <v>1571</v>
      </c>
      <c r="JL141" t="s">
        <v>304</v>
      </c>
      <c r="JM141" s="2">
        <v>46072</v>
      </c>
    </row>
    <row r="142" spans="1:273" x14ac:dyDescent="0.25">
      <c r="A142" t="s">
        <v>1572</v>
      </c>
      <c r="B142" t="s">
        <v>1573</v>
      </c>
      <c r="C142" t="s">
        <v>1574</v>
      </c>
      <c r="D142" t="s">
        <v>1575</v>
      </c>
      <c r="E142">
        <v>68959</v>
      </c>
      <c r="F142" t="s">
        <v>450</v>
      </c>
      <c r="G142" t="s">
        <v>1576</v>
      </c>
      <c r="H142" t="s">
        <v>272</v>
      </c>
      <c r="I142">
        <v>3116</v>
      </c>
      <c r="J142">
        <v>3116</v>
      </c>
      <c r="K142">
        <v>0</v>
      </c>
      <c r="L142">
        <v>0</v>
      </c>
      <c r="M142">
        <v>1953</v>
      </c>
      <c r="N142">
        <v>2020</v>
      </c>
      <c r="O142" t="s">
        <v>280</v>
      </c>
      <c r="Q142" t="s">
        <v>274</v>
      </c>
      <c r="R142" t="s">
        <v>275</v>
      </c>
      <c r="S142" t="s">
        <v>276</v>
      </c>
      <c r="T142" t="s">
        <v>273</v>
      </c>
      <c r="U142" t="s">
        <v>277</v>
      </c>
      <c r="W142">
        <v>1</v>
      </c>
      <c r="X142" t="s">
        <v>273</v>
      </c>
      <c r="Y142" t="s">
        <v>273</v>
      </c>
      <c r="Z142">
        <v>84</v>
      </c>
      <c r="AA142" t="s">
        <v>280</v>
      </c>
      <c r="AC142" t="s">
        <v>273</v>
      </c>
      <c r="AG142" s="1">
        <v>4900</v>
      </c>
      <c r="AH142" s="1">
        <v>2551</v>
      </c>
      <c r="AI142">
        <v>52</v>
      </c>
      <c r="AJ142" s="1">
        <v>2551</v>
      </c>
      <c r="AK142" s="2">
        <v>45566</v>
      </c>
      <c r="AL142" s="2">
        <v>45930</v>
      </c>
      <c r="AM142" s="10">
        <v>212245</v>
      </c>
      <c r="AO142" s="10"/>
      <c r="AP142" t="s">
        <v>1577</v>
      </c>
      <c r="AQ142" s="10">
        <v>4000</v>
      </c>
      <c r="AS142" s="10"/>
      <c r="AT142" s="10">
        <v>216245</v>
      </c>
      <c r="AU142" s="10">
        <v>1270</v>
      </c>
      <c r="AV142" s="10">
        <v>0</v>
      </c>
      <c r="AW142" s="10">
        <v>848</v>
      </c>
      <c r="AX142" s="10">
        <v>0</v>
      </c>
      <c r="AY142" s="10">
        <v>0</v>
      </c>
      <c r="AZ142" s="10">
        <v>2118</v>
      </c>
      <c r="BB142" s="10">
        <v>0</v>
      </c>
      <c r="BC142" s="10">
        <v>0</v>
      </c>
      <c r="BD142" s="10">
        <v>0</v>
      </c>
      <c r="BE142" s="10">
        <v>200</v>
      </c>
      <c r="BF142" t="s">
        <v>278</v>
      </c>
      <c r="BG142" s="10">
        <v>0</v>
      </c>
      <c r="BH142" s="10">
        <v>200</v>
      </c>
      <c r="BI142" s="10">
        <v>218563</v>
      </c>
      <c r="BJ142" s="10">
        <v>0</v>
      </c>
      <c r="BK142" s="10">
        <v>0</v>
      </c>
      <c r="BL142" s="10">
        <v>0</v>
      </c>
      <c r="BM142" s="10">
        <v>0</v>
      </c>
      <c r="BN142" s="10">
        <v>0</v>
      </c>
      <c r="BO142" t="s">
        <v>280</v>
      </c>
      <c r="BQ142" s="10">
        <v>0</v>
      </c>
      <c r="BR142" s="10">
        <v>0</v>
      </c>
      <c r="BS142">
        <v>17</v>
      </c>
      <c r="BT142" s="10">
        <v>109900</v>
      </c>
      <c r="BU142" s="10">
        <v>30144</v>
      </c>
      <c r="BV142" s="10">
        <v>140044</v>
      </c>
      <c r="BW142" t="s">
        <v>273</v>
      </c>
      <c r="BX142" t="s">
        <v>273</v>
      </c>
      <c r="BY142" t="s">
        <v>273</v>
      </c>
      <c r="BZ142" t="s">
        <v>273</v>
      </c>
      <c r="CA142" t="s">
        <v>273</v>
      </c>
      <c r="CB142" t="s">
        <v>273</v>
      </c>
      <c r="CC142" t="s">
        <v>273</v>
      </c>
      <c r="CD142" t="s">
        <v>273</v>
      </c>
      <c r="CE142" t="s">
        <v>273</v>
      </c>
      <c r="CF142" t="s">
        <v>273</v>
      </c>
      <c r="CH142" s="10">
        <v>10352</v>
      </c>
      <c r="CI142" s="10">
        <v>4038</v>
      </c>
      <c r="CJ142" s="10">
        <v>1987</v>
      </c>
      <c r="CK142" s="10">
        <v>16377</v>
      </c>
      <c r="CL142" s="10">
        <v>708</v>
      </c>
      <c r="CM142" s="10">
        <v>1430</v>
      </c>
      <c r="CN142" s="10">
        <v>2660</v>
      </c>
      <c r="CO142" s="10">
        <v>1484</v>
      </c>
      <c r="CP142" s="10">
        <v>41540</v>
      </c>
      <c r="CQ142" s="10">
        <v>47822</v>
      </c>
      <c r="CR142" s="10">
        <v>204243</v>
      </c>
      <c r="CS142" s="10">
        <v>0</v>
      </c>
      <c r="CT142" s="1">
        <v>14311</v>
      </c>
      <c r="CU142">
        <v>700</v>
      </c>
      <c r="CV142">
        <v>638</v>
      </c>
      <c r="CW142" s="1">
        <v>14373</v>
      </c>
      <c r="CX142">
        <v>378</v>
      </c>
      <c r="CY142">
        <v>18</v>
      </c>
      <c r="CZ142">
        <v>1</v>
      </c>
      <c r="DA142">
        <v>395</v>
      </c>
      <c r="DB142" s="1">
        <v>1488</v>
      </c>
      <c r="DC142">
        <v>33</v>
      </c>
      <c r="DD142">
        <v>21</v>
      </c>
      <c r="DE142" s="1">
        <v>1500</v>
      </c>
      <c r="DF142">
        <v>26</v>
      </c>
      <c r="DG142">
        <v>0</v>
      </c>
      <c r="DH142">
        <v>3</v>
      </c>
      <c r="DI142">
        <v>23</v>
      </c>
      <c r="DJ142" t="s">
        <v>1578</v>
      </c>
      <c r="DK142">
        <v>82</v>
      </c>
      <c r="DL142">
        <v>3</v>
      </c>
      <c r="DM142">
        <v>1</v>
      </c>
      <c r="DN142">
        <v>84</v>
      </c>
      <c r="DO142" s="1">
        <v>16259</v>
      </c>
      <c r="DP142">
        <v>754</v>
      </c>
      <c r="DQ142">
        <v>661</v>
      </c>
      <c r="DR142" s="1">
        <v>16352</v>
      </c>
      <c r="DS142" t="s">
        <v>1271</v>
      </c>
      <c r="DT142">
        <v>5</v>
      </c>
      <c r="DU142" t="s">
        <v>280</v>
      </c>
      <c r="DV142" t="s">
        <v>273</v>
      </c>
      <c r="DW142" t="s">
        <v>280</v>
      </c>
      <c r="DX142" t="s">
        <v>280</v>
      </c>
      <c r="DY142" t="s">
        <v>273</v>
      </c>
      <c r="DZ142" t="s">
        <v>273</v>
      </c>
      <c r="EA142" t="s">
        <v>280</v>
      </c>
      <c r="EB142" t="s">
        <v>273</v>
      </c>
      <c r="EC142" t="s">
        <v>280</v>
      </c>
      <c r="ED142" t="s">
        <v>280</v>
      </c>
      <c r="EE142" t="s">
        <v>280</v>
      </c>
      <c r="EF142" t="s">
        <v>280</v>
      </c>
      <c r="EG142" s="1">
        <v>2229</v>
      </c>
      <c r="EH142" s="1">
        <v>15405</v>
      </c>
      <c r="EI142" t="s">
        <v>281</v>
      </c>
      <c r="EJ142">
        <v>798</v>
      </c>
      <c r="EK142" t="s">
        <v>285</v>
      </c>
      <c r="EL142">
        <v>513</v>
      </c>
      <c r="EM142" t="s">
        <v>281</v>
      </c>
      <c r="EN142" s="1">
        <v>3244</v>
      </c>
      <c r="EO142" s="1">
        <v>7192</v>
      </c>
      <c r="EP142">
        <v>84</v>
      </c>
      <c r="EQ142" s="1">
        <v>10520</v>
      </c>
      <c r="ER142" s="1">
        <v>1940</v>
      </c>
      <c r="ES142">
        <v>339</v>
      </c>
      <c r="ET142" s="1">
        <v>2279</v>
      </c>
      <c r="EU142">
        <v>254</v>
      </c>
      <c r="EV142">
        <v>2</v>
      </c>
      <c r="EW142">
        <v>256</v>
      </c>
      <c r="EX142" s="1">
        <v>2811</v>
      </c>
      <c r="EY142">
        <v>498</v>
      </c>
      <c r="EZ142" s="1">
        <v>3309</v>
      </c>
      <c r="FA142">
        <v>0</v>
      </c>
      <c r="FB142">
        <v>0</v>
      </c>
      <c r="FC142">
        <v>0</v>
      </c>
      <c r="FD142" s="1">
        <v>5844</v>
      </c>
      <c r="FE142" s="1">
        <v>8249</v>
      </c>
      <c r="FF142" s="1">
        <v>8031</v>
      </c>
      <c r="FG142" s="1">
        <v>16364</v>
      </c>
      <c r="FH142">
        <v>0</v>
      </c>
      <c r="FI142">
        <v>32</v>
      </c>
      <c r="FJ142" t="s">
        <v>280</v>
      </c>
      <c r="FK142" t="s">
        <v>362</v>
      </c>
      <c r="FV142" t="s">
        <v>273</v>
      </c>
      <c r="FW142" t="s">
        <v>273</v>
      </c>
      <c r="FX142" t="s">
        <v>273</v>
      </c>
      <c r="FY142" t="s">
        <v>280</v>
      </c>
      <c r="FZ142" t="s">
        <v>273</v>
      </c>
      <c r="GA142" t="s">
        <v>273</v>
      </c>
      <c r="GB142">
        <v>89</v>
      </c>
      <c r="GC142" s="12"/>
      <c r="GE142">
        <v>176</v>
      </c>
      <c r="GF142">
        <v>128</v>
      </c>
      <c r="GG142">
        <v>304</v>
      </c>
      <c r="GH142">
        <v>56</v>
      </c>
      <c r="GI142">
        <v>18</v>
      </c>
      <c r="GJ142">
        <v>0</v>
      </c>
      <c r="GK142">
        <v>378</v>
      </c>
      <c r="GL142">
        <v>287</v>
      </c>
      <c r="GM142">
        <v>91</v>
      </c>
      <c r="GN142">
        <v>0</v>
      </c>
      <c r="GO142">
        <v>378</v>
      </c>
      <c r="GP142" s="1">
        <v>2730</v>
      </c>
      <c r="GQ142" s="1">
        <v>2591</v>
      </c>
      <c r="GR142" s="1">
        <v>5321</v>
      </c>
      <c r="GS142">
        <v>233</v>
      </c>
      <c r="GT142">
        <v>420</v>
      </c>
      <c r="GU142">
        <v>0</v>
      </c>
      <c r="GV142" s="1">
        <v>5974</v>
      </c>
      <c r="GW142" s="1">
        <v>3392</v>
      </c>
      <c r="GX142" s="1">
        <v>2582</v>
      </c>
      <c r="GY142">
        <v>0</v>
      </c>
      <c r="GZ142" s="1">
        <v>5974</v>
      </c>
      <c r="HA142">
        <v>0</v>
      </c>
      <c r="HB142">
        <v>0</v>
      </c>
      <c r="HC142">
        <v>3</v>
      </c>
      <c r="HD142">
        <v>155</v>
      </c>
      <c r="HE142">
        <v>2</v>
      </c>
      <c r="HF142">
        <v>15</v>
      </c>
      <c r="HG142">
        <v>1</v>
      </c>
      <c r="HH142">
        <v>27</v>
      </c>
      <c r="HI142" t="s">
        <v>273</v>
      </c>
      <c r="HJ142">
        <v>87</v>
      </c>
      <c r="HK142" t="s">
        <v>273</v>
      </c>
      <c r="HL142">
        <v>17</v>
      </c>
      <c r="HM142" t="s">
        <v>273</v>
      </c>
      <c r="HN142">
        <v>19</v>
      </c>
      <c r="HO142" t="s">
        <v>1579</v>
      </c>
      <c r="HP142" t="s">
        <v>273</v>
      </c>
      <c r="HQ142">
        <v>6</v>
      </c>
      <c r="HR142" t="s">
        <v>753</v>
      </c>
      <c r="HS142" t="s">
        <v>471</v>
      </c>
      <c r="HT142" t="s">
        <v>299</v>
      </c>
      <c r="HU142" t="s">
        <v>273</v>
      </c>
      <c r="HV142" t="s">
        <v>278</v>
      </c>
      <c r="HX142" t="s">
        <v>286</v>
      </c>
      <c r="HZ142">
        <v>180</v>
      </c>
      <c r="IA142">
        <v>168</v>
      </c>
      <c r="IB142" t="s">
        <v>280</v>
      </c>
      <c r="IC142" t="s">
        <v>280</v>
      </c>
      <c r="ID142" t="s">
        <v>280</v>
      </c>
      <c r="IE142" t="s">
        <v>280</v>
      </c>
      <c r="IF142" t="s">
        <v>280</v>
      </c>
      <c r="IG142" t="s">
        <v>280</v>
      </c>
      <c r="IH142" t="s">
        <v>280</v>
      </c>
      <c r="II142" t="s">
        <v>280</v>
      </c>
      <c r="IJ142" t="s">
        <v>280</v>
      </c>
      <c r="IK142" t="s">
        <v>280</v>
      </c>
      <c r="IL142" t="s">
        <v>280</v>
      </c>
      <c r="IM142" t="s">
        <v>280</v>
      </c>
      <c r="IN142" t="s">
        <v>280</v>
      </c>
      <c r="IO142" t="s">
        <v>280</v>
      </c>
      <c r="IP142" t="s">
        <v>280</v>
      </c>
      <c r="IQ142" t="s">
        <v>280</v>
      </c>
      <c r="IR142" t="s">
        <v>280</v>
      </c>
      <c r="IS142" t="s">
        <v>280</v>
      </c>
      <c r="IU142" t="s">
        <v>280</v>
      </c>
      <c r="IW142">
        <v>6</v>
      </c>
      <c r="IX142">
        <v>113</v>
      </c>
      <c r="IY142">
        <v>2.83</v>
      </c>
      <c r="IZ142">
        <v>0</v>
      </c>
      <c r="JA142">
        <v>0</v>
      </c>
      <c r="JB142">
        <v>0</v>
      </c>
      <c r="JC142">
        <v>1</v>
      </c>
      <c r="JD142">
        <v>5</v>
      </c>
      <c r="JE142">
        <v>0.13</v>
      </c>
      <c r="JF142">
        <v>2.96</v>
      </c>
      <c r="JG142" t="s">
        <v>304</v>
      </c>
      <c r="JH142" s="14">
        <v>29.68</v>
      </c>
      <c r="JI142">
        <v>18</v>
      </c>
      <c r="JJ142">
        <v>15</v>
      </c>
      <c r="JK142" t="s">
        <v>1580</v>
      </c>
      <c r="JL142" t="s">
        <v>304</v>
      </c>
      <c r="JM142" s="2">
        <v>46104</v>
      </c>
    </row>
    <row r="143" spans="1:273" x14ac:dyDescent="0.25">
      <c r="A143" t="s">
        <v>1581</v>
      </c>
      <c r="B143" t="s">
        <v>1582</v>
      </c>
      <c r="C143" t="s">
        <v>1582</v>
      </c>
      <c r="D143" t="s">
        <v>1583</v>
      </c>
      <c r="E143">
        <v>69357</v>
      </c>
      <c r="F143" t="s">
        <v>1142</v>
      </c>
      <c r="G143" t="s">
        <v>1584</v>
      </c>
      <c r="H143" t="s">
        <v>387</v>
      </c>
      <c r="I143" s="1">
        <v>1527</v>
      </c>
      <c r="J143" s="1">
        <v>1527</v>
      </c>
      <c r="K143">
        <v>0</v>
      </c>
      <c r="L143">
        <v>0</v>
      </c>
      <c r="M143">
        <v>1952</v>
      </c>
      <c r="N143">
        <v>2014</v>
      </c>
      <c r="O143" t="s">
        <v>280</v>
      </c>
      <c r="Q143" t="s">
        <v>274</v>
      </c>
      <c r="R143" t="s">
        <v>275</v>
      </c>
      <c r="S143" t="s">
        <v>276</v>
      </c>
      <c r="T143" t="s">
        <v>273</v>
      </c>
      <c r="U143" t="s">
        <v>277</v>
      </c>
      <c r="W143">
        <v>1</v>
      </c>
      <c r="X143" t="s">
        <v>273</v>
      </c>
      <c r="Y143" t="s">
        <v>273</v>
      </c>
      <c r="Z143">
        <v>10</v>
      </c>
      <c r="AA143" t="s">
        <v>280</v>
      </c>
      <c r="AE143" t="s">
        <v>273</v>
      </c>
      <c r="AG143" s="1">
        <v>2376</v>
      </c>
      <c r="AH143" s="1">
        <v>2080</v>
      </c>
      <c r="AI143">
        <v>52</v>
      </c>
      <c r="AJ143" s="1">
        <v>2080</v>
      </c>
      <c r="AK143" s="2">
        <v>45566</v>
      </c>
      <c r="AL143" s="2">
        <v>45930</v>
      </c>
      <c r="AM143" s="10">
        <v>83658</v>
      </c>
      <c r="AO143" s="10"/>
      <c r="AQ143" s="10"/>
      <c r="AS143" s="10"/>
      <c r="AT143" s="10">
        <v>83658</v>
      </c>
      <c r="AU143" s="10">
        <v>794</v>
      </c>
      <c r="AV143" s="10">
        <v>0</v>
      </c>
      <c r="AW143" s="10">
        <v>0</v>
      </c>
      <c r="AX143" s="10">
        <v>0</v>
      </c>
      <c r="AY143" s="10">
        <v>0</v>
      </c>
      <c r="AZ143" s="10">
        <v>794</v>
      </c>
      <c r="BB143" s="10">
        <v>0</v>
      </c>
      <c r="BC143" s="10">
        <v>0</v>
      </c>
      <c r="BD143" s="10">
        <v>0</v>
      </c>
      <c r="BE143" s="10">
        <v>100</v>
      </c>
      <c r="BF143" t="s">
        <v>1585</v>
      </c>
      <c r="BG143" s="10">
        <v>8521</v>
      </c>
      <c r="BH143" s="10">
        <v>8621</v>
      </c>
      <c r="BI143" s="10">
        <v>93073</v>
      </c>
      <c r="BJ143" s="10">
        <v>0</v>
      </c>
      <c r="BK143" s="10">
        <v>0</v>
      </c>
      <c r="BL143" s="10">
        <v>0</v>
      </c>
      <c r="BM143" s="10">
        <v>0</v>
      </c>
      <c r="BN143" s="10">
        <v>0</v>
      </c>
      <c r="BO143" t="s">
        <v>280</v>
      </c>
      <c r="BQ143" s="10"/>
      <c r="BR143" s="10"/>
      <c r="BS143">
        <v>30</v>
      </c>
      <c r="BT143" s="10">
        <v>55007</v>
      </c>
      <c r="BU143" s="10">
        <v>4556</v>
      </c>
      <c r="BV143" s="10">
        <v>59563</v>
      </c>
      <c r="BW143" t="s">
        <v>280</v>
      </c>
      <c r="BX143" t="s">
        <v>280</v>
      </c>
      <c r="BY143" t="s">
        <v>273</v>
      </c>
      <c r="BZ143" t="s">
        <v>273</v>
      </c>
      <c r="CA143" t="s">
        <v>273</v>
      </c>
      <c r="CB143" t="s">
        <v>280</v>
      </c>
      <c r="CC143" t="s">
        <v>273</v>
      </c>
      <c r="CD143" t="s">
        <v>273</v>
      </c>
      <c r="CE143" t="s">
        <v>273</v>
      </c>
      <c r="CF143" t="s">
        <v>273</v>
      </c>
      <c r="CH143" s="10">
        <v>6813</v>
      </c>
      <c r="CI143" s="10">
        <v>2250</v>
      </c>
      <c r="CJ143" s="10">
        <v>0</v>
      </c>
      <c r="CK143" s="10">
        <v>9063</v>
      </c>
      <c r="CL143" s="10">
        <v>0</v>
      </c>
      <c r="CM143" s="10">
        <v>1049</v>
      </c>
      <c r="CN143" s="10">
        <v>983</v>
      </c>
      <c r="CO143" s="10">
        <v>179</v>
      </c>
      <c r="CP143" s="10">
        <v>20862</v>
      </c>
      <c r="CQ143" s="10">
        <v>23073</v>
      </c>
      <c r="CR143" s="10">
        <v>91699</v>
      </c>
      <c r="CS143" s="10">
        <v>0</v>
      </c>
      <c r="CT143" s="1">
        <v>11016</v>
      </c>
      <c r="CU143">
        <v>305</v>
      </c>
      <c r="CV143">
        <v>121</v>
      </c>
      <c r="CW143" s="1">
        <v>11200</v>
      </c>
      <c r="CX143">
        <v>57</v>
      </c>
      <c r="CY143">
        <v>0</v>
      </c>
      <c r="CZ143">
        <v>0</v>
      </c>
      <c r="DA143">
        <v>57</v>
      </c>
      <c r="DB143">
        <v>10</v>
      </c>
      <c r="DC143">
        <v>10</v>
      </c>
      <c r="DD143">
        <v>0</v>
      </c>
      <c r="DE143">
        <v>20</v>
      </c>
      <c r="DF143">
        <v>8</v>
      </c>
      <c r="DG143">
        <v>0</v>
      </c>
      <c r="DH143">
        <v>0</v>
      </c>
      <c r="DI143">
        <v>8</v>
      </c>
      <c r="DJ143" t="s">
        <v>1586</v>
      </c>
      <c r="DK143">
        <v>6</v>
      </c>
      <c r="DL143">
        <v>0</v>
      </c>
      <c r="DM143">
        <v>0</v>
      </c>
      <c r="DN143">
        <v>6</v>
      </c>
      <c r="DO143" s="1">
        <v>11089</v>
      </c>
      <c r="DP143">
        <v>315</v>
      </c>
      <c r="DQ143">
        <v>121</v>
      </c>
      <c r="DR143" s="1">
        <v>11283</v>
      </c>
      <c r="DS143" t="s">
        <v>1587</v>
      </c>
      <c r="DT143">
        <v>10</v>
      </c>
      <c r="DU143" t="s">
        <v>273</v>
      </c>
      <c r="DV143" t="s">
        <v>273</v>
      </c>
      <c r="DW143" t="s">
        <v>280</v>
      </c>
      <c r="DX143" t="s">
        <v>280</v>
      </c>
      <c r="DY143" t="s">
        <v>280</v>
      </c>
      <c r="DZ143" t="s">
        <v>273</v>
      </c>
      <c r="EA143" t="s">
        <v>273</v>
      </c>
      <c r="EB143" t="s">
        <v>273</v>
      </c>
      <c r="EC143" t="s">
        <v>280</v>
      </c>
      <c r="ED143" t="s">
        <v>280</v>
      </c>
      <c r="EE143" t="s">
        <v>280</v>
      </c>
      <c r="EF143" t="s">
        <v>280</v>
      </c>
      <c r="EG143">
        <v>419</v>
      </c>
      <c r="EH143" s="1">
        <v>5700</v>
      </c>
      <c r="EI143" t="s">
        <v>285</v>
      </c>
      <c r="EJ143">
        <v>20</v>
      </c>
      <c r="EK143" t="s">
        <v>285</v>
      </c>
      <c r="EL143" s="1">
        <v>1834</v>
      </c>
      <c r="EM143" t="s">
        <v>281</v>
      </c>
      <c r="EN143" s="1">
        <v>2135</v>
      </c>
      <c r="EO143">
        <v>820</v>
      </c>
      <c r="EP143">
        <v>0</v>
      </c>
      <c r="EQ143" s="1">
        <v>2955</v>
      </c>
      <c r="ER143">
        <v>446</v>
      </c>
      <c r="ES143">
        <v>14</v>
      </c>
      <c r="ET143">
        <v>460</v>
      </c>
      <c r="EU143">
        <v>20</v>
      </c>
      <c r="EV143">
        <v>0</v>
      </c>
      <c r="EW143">
        <v>20</v>
      </c>
      <c r="EX143">
        <v>185</v>
      </c>
      <c r="EY143">
        <v>2</v>
      </c>
      <c r="EZ143">
        <v>187</v>
      </c>
      <c r="FA143">
        <v>0</v>
      </c>
      <c r="FB143">
        <v>0</v>
      </c>
      <c r="FC143">
        <v>0</v>
      </c>
      <c r="FD143">
        <v>667</v>
      </c>
      <c r="FE143" s="1">
        <v>2786</v>
      </c>
      <c r="FF143">
        <v>836</v>
      </c>
      <c r="FG143" s="1">
        <v>3622</v>
      </c>
      <c r="FH143">
        <v>0</v>
      </c>
      <c r="FI143">
        <v>72</v>
      </c>
      <c r="FJ143" t="s">
        <v>280</v>
      </c>
      <c r="FK143" t="s">
        <v>295</v>
      </c>
      <c r="FV143" t="s">
        <v>273</v>
      </c>
      <c r="FW143" t="s">
        <v>280</v>
      </c>
      <c r="FX143" t="s">
        <v>273</v>
      </c>
      <c r="FY143" t="s">
        <v>280</v>
      </c>
      <c r="FZ143" t="s">
        <v>280</v>
      </c>
      <c r="GA143" t="s">
        <v>280</v>
      </c>
      <c r="GB143">
        <v>22</v>
      </c>
      <c r="GC143" s="12"/>
      <c r="GE143">
        <v>0</v>
      </c>
      <c r="GF143">
        <v>12</v>
      </c>
      <c r="GG143">
        <v>12</v>
      </c>
      <c r="GH143">
        <v>0</v>
      </c>
      <c r="GI143">
        <v>10</v>
      </c>
      <c r="GJ143">
        <v>2</v>
      </c>
      <c r="GK143">
        <v>24</v>
      </c>
      <c r="GL143">
        <v>22</v>
      </c>
      <c r="GM143">
        <v>2</v>
      </c>
      <c r="GN143">
        <v>0</v>
      </c>
      <c r="GO143">
        <v>24</v>
      </c>
      <c r="GP143">
        <v>0</v>
      </c>
      <c r="GQ143">
        <v>566</v>
      </c>
      <c r="GR143">
        <v>566</v>
      </c>
      <c r="GS143">
        <v>0</v>
      </c>
      <c r="GT143">
        <v>51</v>
      </c>
      <c r="GU143">
        <v>264</v>
      </c>
      <c r="GV143">
        <v>881</v>
      </c>
      <c r="GW143">
        <v>867</v>
      </c>
      <c r="GX143">
        <v>14</v>
      </c>
      <c r="GY143">
        <v>0</v>
      </c>
      <c r="GZ143">
        <v>881</v>
      </c>
      <c r="HA143">
        <v>0</v>
      </c>
      <c r="HB143">
        <v>0</v>
      </c>
      <c r="HC143">
        <v>0</v>
      </c>
      <c r="HD143">
        <v>0</v>
      </c>
      <c r="HE143">
        <v>0</v>
      </c>
      <c r="HF143">
        <v>0</v>
      </c>
      <c r="HG143">
        <v>0</v>
      </c>
      <c r="HH143">
        <v>0</v>
      </c>
      <c r="HI143" t="s">
        <v>273</v>
      </c>
      <c r="HJ143">
        <v>7</v>
      </c>
      <c r="HK143" t="s">
        <v>280</v>
      </c>
      <c r="HM143" t="s">
        <v>280</v>
      </c>
      <c r="HO143" t="s">
        <v>810</v>
      </c>
      <c r="HP143" t="s">
        <v>273</v>
      </c>
      <c r="HQ143">
        <v>4</v>
      </c>
      <c r="HR143" t="s">
        <v>1097</v>
      </c>
      <c r="HS143" t="s">
        <v>1495</v>
      </c>
      <c r="HT143" t="s">
        <v>544</v>
      </c>
      <c r="HU143" t="s">
        <v>273</v>
      </c>
      <c r="HV143" t="s">
        <v>278</v>
      </c>
      <c r="HX143" t="s">
        <v>366</v>
      </c>
      <c r="HZ143">
        <v>36</v>
      </c>
      <c r="IA143">
        <v>40</v>
      </c>
      <c r="IB143" t="s">
        <v>280</v>
      </c>
      <c r="IC143" t="s">
        <v>280</v>
      </c>
      <c r="ID143" t="s">
        <v>280</v>
      </c>
      <c r="IE143" t="s">
        <v>280</v>
      </c>
      <c r="IF143" t="s">
        <v>280</v>
      </c>
      <c r="IG143" t="s">
        <v>280</v>
      </c>
      <c r="IH143" t="s">
        <v>280</v>
      </c>
      <c r="II143" t="s">
        <v>280</v>
      </c>
      <c r="IJ143" t="s">
        <v>273</v>
      </c>
      <c r="IK143" t="s">
        <v>280</v>
      </c>
      <c r="IL143" t="s">
        <v>280</v>
      </c>
      <c r="IM143" t="s">
        <v>280</v>
      </c>
      <c r="IN143" t="s">
        <v>280</v>
      </c>
      <c r="IO143" t="s">
        <v>280</v>
      </c>
      <c r="IP143" t="s">
        <v>280</v>
      </c>
      <c r="IQ143" t="s">
        <v>280</v>
      </c>
      <c r="IR143" t="s">
        <v>280</v>
      </c>
      <c r="IS143" t="s">
        <v>280</v>
      </c>
      <c r="IU143" t="s">
        <v>273</v>
      </c>
      <c r="IV143">
        <v>1</v>
      </c>
      <c r="IW143">
        <v>2</v>
      </c>
      <c r="IX143">
        <v>42</v>
      </c>
      <c r="IY143">
        <v>1.05</v>
      </c>
      <c r="IZ143">
        <v>1</v>
      </c>
      <c r="JA143">
        <v>17</v>
      </c>
      <c r="JB143">
        <v>0.42</v>
      </c>
      <c r="JC143">
        <v>1</v>
      </c>
      <c r="JD143">
        <v>10</v>
      </c>
      <c r="JE143">
        <v>0.25</v>
      </c>
      <c r="JF143">
        <v>1.3</v>
      </c>
      <c r="JG143" t="s">
        <v>304</v>
      </c>
      <c r="JH143" s="14">
        <v>26.47</v>
      </c>
      <c r="JI143">
        <v>2</v>
      </c>
      <c r="JJ143">
        <v>5</v>
      </c>
      <c r="JK143" t="s">
        <v>1588</v>
      </c>
      <c r="JL143" t="s">
        <v>304</v>
      </c>
      <c r="JM143" s="2">
        <v>46090</v>
      </c>
    </row>
    <row r="144" spans="1:273" x14ac:dyDescent="0.25">
      <c r="A144" t="s">
        <v>1589</v>
      </c>
      <c r="B144" t="s">
        <v>1590</v>
      </c>
      <c r="C144" t="s">
        <v>1591</v>
      </c>
      <c r="D144" t="s">
        <v>520</v>
      </c>
      <c r="E144">
        <v>69358</v>
      </c>
      <c r="F144" t="s">
        <v>1142</v>
      </c>
      <c r="G144" t="s">
        <v>1592</v>
      </c>
      <c r="H144" t="s">
        <v>387</v>
      </c>
      <c r="I144">
        <v>922</v>
      </c>
      <c r="J144">
        <v>922</v>
      </c>
      <c r="K144">
        <v>0</v>
      </c>
      <c r="L144">
        <v>0</v>
      </c>
      <c r="M144">
        <v>1935</v>
      </c>
      <c r="N144">
        <v>2024</v>
      </c>
      <c r="O144" t="s">
        <v>273</v>
      </c>
      <c r="P144" s="3">
        <v>46388</v>
      </c>
      <c r="Q144" t="s">
        <v>274</v>
      </c>
      <c r="R144" t="s">
        <v>275</v>
      </c>
      <c r="S144" t="s">
        <v>276</v>
      </c>
      <c r="T144" t="s">
        <v>273</v>
      </c>
      <c r="U144" t="s">
        <v>277</v>
      </c>
      <c r="W144">
        <v>1</v>
      </c>
      <c r="X144" t="s">
        <v>273</v>
      </c>
      <c r="Y144" t="s">
        <v>273</v>
      </c>
      <c r="Z144">
        <v>68</v>
      </c>
      <c r="AA144" t="s">
        <v>280</v>
      </c>
      <c r="AG144" s="1">
        <v>4000</v>
      </c>
      <c r="AH144" s="1">
        <v>1534</v>
      </c>
      <c r="AI144">
        <v>52</v>
      </c>
      <c r="AJ144" s="1">
        <v>1534</v>
      </c>
      <c r="AK144" s="2">
        <v>45566</v>
      </c>
      <c r="AL144" s="2">
        <v>45930</v>
      </c>
      <c r="AM144" s="10">
        <v>82944</v>
      </c>
      <c r="AO144" s="10"/>
      <c r="AQ144" s="10"/>
      <c r="AS144" s="10"/>
      <c r="AT144" s="10">
        <v>82944</v>
      </c>
      <c r="AU144" s="10">
        <v>903</v>
      </c>
      <c r="AV144" s="10">
        <v>0</v>
      </c>
      <c r="AW144" s="10">
        <v>0</v>
      </c>
      <c r="AX144" s="10">
        <v>0</v>
      </c>
      <c r="AY144" s="10">
        <v>0</v>
      </c>
      <c r="AZ144" s="10">
        <v>903</v>
      </c>
      <c r="BB144" s="10">
        <v>0</v>
      </c>
      <c r="BC144" s="10">
        <v>0</v>
      </c>
      <c r="BD144" s="10">
        <v>0</v>
      </c>
      <c r="BE144" s="10">
        <v>0</v>
      </c>
      <c r="BF144" t="s">
        <v>278</v>
      </c>
      <c r="BG144" s="10">
        <v>0</v>
      </c>
      <c r="BH144" s="10">
        <v>0</v>
      </c>
      <c r="BI144" s="10">
        <v>83847</v>
      </c>
      <c r="BJ144" s="10">
        <v>0</v>
      </c>
      <c r="BK144" s="10">
        <v>0</v>
      </c>
      <c r="BL144" s="10">
        <v>0</v>
      </c>
      <c r="BM144" s="10">
        <v>0</v>
      </c>
      <c r="BN144" s="10">
        <v>0</v>
      </c>
      <c r="BO144" t="s">
        <v>280</v>
      </c>
      <c r="BQ144" s="10"/>
      <c r="BR144" s="10"/>
      <c r="BS144">
        <v>6</v>
      </c>
      <c r="BT144" s="10">
        <v>50841</v>
      </c>
      <c r="BU144" s="10">
        <v>3889</v>
      </c>
      <c r="BV144" s="10">
        <v>54730</v>
      </c>
      <c r="BW144" t="s">
        <v>280</v>
      </c>
      <c r="BX144" t="s">
        <v>280</v>
      </c>
      <c r="BY144" t="s">
        <v>280</v>
      </c>
      <c r="BZ144" t="s">
        <v>280</v>
      </c>
      <c r="CA144" t="s">
        <v>280</v>
      </c>
      <c r="CB144" t="s">
        <v>280</v>
      </c>
      <c r="CC144" t="s">
        <v>280</v>
      </c>
      <c r="CD144" t="s">
        <v>280</v>
      </c>
      <c r="CE144" t="s">
        <v>280</v>
      </c>
      <c r="CF144" t="s">
        <v>280</v>
      </c>
      <c r="CH144" s="10">
        <v>9643</v>
      </c>
      <c r="CI144" s="10">
        <v>500</v>
      </c>
      <c r="CJ144" s="10">
        <v>1200</v>
      </c>
      <c r="CK144" s="10">
        <v>11343</v>
      </c>
      <c r="CL144" s="10">
        <v>2970</v>
      </c>
      <c r="CM144" s="10">
        <v>0</v>
      </c>
      <c r="CN144" s="10">
        <v>0</v>
      </c>
      <c r="CO144" s="10">
        <v>0</v>
      </c>
      <c r="CP144" s="10">
        <v>14183</v>
      </c>
      <c r="CQ144" s="10">
        <v>17153</v>
      </c>
      <c r="CR144" s="10">
        <v>83226</v>
      </c>
      <c r="CS144" s="10">
        <v>0</v>
      </c>
      <c r="CT144" s="1">
        <v>13743</v>
      </c>
      <c r="CU144">
        <v>546</v>
      </c>
      <c r="CV144">
        <v>250</v>
      </c>
      <c r="CW144" s="1">
        <v>14039</v>
      </c>
      <c r="CX144">
        <v>218</v>
      </c>
      <c r="CY144">
        <v>0</v>
      </c>
      <c r="CZ144">
        <v>0</v>
      </c>
      <c r="DA144">
        <v>218</v>
      </c>
      <c r="DB144" s="1">
        <v>1897</v>
      </c>
      <c r="DC144">
        <v>124</v>
      </c>
      <c r="DD144">
        <v>10</v>
      </c>
      <c r="DE144" s="1">
        <v>2011</v>
      </c>
      <c r="DF144">
        <v>18</v>
      </c>
      <c r="DG144">
        <v>0</v>
      </c>
      <c r="DH144">
        <v>0</v>
      </c>
      <c r="DI144">
        <v>18</v>
      </c>
      <c r="DJ144" t="s">
        <v>1593</v>
      </c>
      <c r="DK144">
        <v>142</v>
      </c>
      <c r="DL144">
        <v>1</v>
      </c>
      <c r="DM144">
        <v>0</v>
      </c>
      <c r="DN144">
        <v>143</v>
      </c>
      <c r="DO144" s="1">
        <v>16000</v>
      </c>
      <c r="DP144">
        <v>671</v>
      </c>
      <c r="DQ144">
        <v>260</v>
      </c>
      <c r="DR144" s="1">
        <v>16411</v>
      </c>
      <c r="DS144" t="s">
        <v>1294</v>
      </c>
      <c r="DT144">
        <v>55</v>
      </c>
      <c r="DU144" t="s">
        <v>280</v>
      </c>
      <c r="DV144" t="s">
        <v>273</v>
      </c>
      <c r="DW144" t="s">
        <v>280</v>
      </c>
      <c r="DX144" t="s">
        <v>280</v>
      </c>
      <c r="DY144" t="s">
        <v>280</v>
      </c>
      <c r="DZ144" t="s">
        <v>273</v>
      </c>
      <c r="EA144" t="s">
        <v>280</v>
      </c>
      <c r="EB144" t="s">
        <v>273</v>
      </c>
      <c r="EC144" t="s">
        <v>280</v>
      </c>
      <c r="ED144" t="s">
        <v>280</v>
      </c>
      <c r="EE144" t="s">
        <v>280</v>
      </c>
      <c r="EF144" t="s">
        <v>280</v>
      </c>
      <c r="EG144" s="1">
        <v>1089</v>
      </c>
      <c r="EH144" s="1">
        <v>2278</v>
      </c>
      <c r="EI144" t="s">
        <v>281</v>
      </c>
      <c r="EJ144">
        <v>27</v>
      </c>
      <c r="EK144" t="s">
        <v>281</v>
      </c>
      <c r="EL144">
        <v>214</v>
      </c>
      <c r="EM144" t="s">
        <v>281</v>
      </c>
      <c r="EN144" s="1">
        <v>1206</v>
      </c>
      <c r="EO144" s="1">
        <v>1631</v>
      </c>
      <c r="EP144">
        <v>58</v>
      </c>
      <c r="EQ144" s="1">
        <v>2895</v>
      </c>
      <c r="ER144">
        <v>252</v>
      </c>
      <c r="ES144">
        <v>99</v>
      </c>
      <c r="ET144">
        <v>351</v>
      </c>
      <c r="EU144">
        <v>174</v>
      </c>
      <c r="EV144">
        <v>0</v>
      </c>
      <c r="EW144">
        <v>174</v>
      </c>
      <c r="EX144">
        <v>326</v>
      </c>
      <c r="EY144">
        <v>138</v>
      </c>
      <c r="EZ144">
        <v>464</v>
      </c>
      <c r="FA144">
        <v>0</v>
      </c>
      <c r="FB144">
        <v>0</v>
      </c>
      <c r="FC144">
        <v>0</v>
      </c>
      <c r="FD144">
        <v>989</v>
      </c>
      <c r="FE144" s="1">
        <v>1958</v>
      </c>
      <c r="FF144" s="1">
        <v>1868</v>
      </c>
      <c r="FG144" s="1">
        <v>3884</v>
      </c>
      <c r="FH144">
        <v>0</v>
      </c>
      <c r="FI144">
        <v>0</v>
      </c>
      <c r="FJ144" t="s">
        <v>280</v>
      </c>
      <c r="FK144" t="s">
        <v>362</v>
      </c>
      <c r="FV144" t="s">
        <v>280</v>
      </c>
      <c r="FW144" t="s">
        <v>280</v>
      </c>
      <c r="FX144" t="s">
        <v>273</v>
      </c>
      <c r="FY144" t="s">
        <v>280</v>
      </c>
      <c r="FZ144" t="s">
        <v>280</v>
      </c>
      <c r="GA144" t="s">
        <v>280</v>
      </c>
      <c r="GB144">
        <v>2</v>
      </c>
      <c r="GC144" s="12"/>
      <c r="GE144">
        <v>8</v>
      </c>
      <c r="GF144">
        <v>10</v>
      </c>
      <c r="GG144">
        <v>18</v>
      </c>
      <c r="GH144">
        <v>2</v>
      </c>
      <c r="GI144">
        <v>5</v>
      </c>
      <c r="GJ144">
        <v>6</v>
      </c>
      <c r="GK144">
        <v>31</v>
      </c>
      <c r="GL144">
        <v>30</v>
      </c>
      <c r="GM144">
        <v>1</v>
      </c>
      <c r="GN144">
        <v>0</v>
      </c>
      <c r="GO144">
        <v>31</v>
      </c>
      <c r="GP144">
        <v>58</v>
      </c>
      <c r="GQ144">
        <v>154</v>
      </c>
      <c r="GR144">
        <v>212</v>
      </c>
      <c r="GS144">
        <v>15</v>
      </c>
      <c r="GT144">
        <v>38</v>
      </c>
      <c r="GU144">
        <v>527</v>
      </c>
      <c r="GV144">
        <v>792</v>
      </c>
      <c r="GW144">
        <v>775</v>
      </c>
      <c r="GX144">
        <v>17</v>
      </c>
      <c r="GY144">
        <v>0</v>
      </c>
      <c r="GZ144">
        <v>792</v>
      </c>
      <c r="HA144">
        <v>0</v>
      </c>
      <c r="HB144">
        <v>0</v>
      </c>
      <c r="HC144">
        <v>3</v>
      </c>
      <c r="HD144">
        <v>12</v>
      </c>
      <c r="HE144">
        <v>1</v>
      </c>
      <c r="HF144">
        <v>4</v>
      </c>
      <c r="HG144">
        <v>2</v>
      </c>
      <c r="HH144">
        <v>38</v>
      </c>
      <c r="HI144" t="s">
        <v>273</v>
      </c>
      <c r="HJ144">
        <v>30</v>
      </c>
      <c r="HK144" t="s">
        <v>273</v>
      </c>
      <c r="HL144">
        <v>2</v>
      </c>
      <c r="HM144" t="s">
        <v>273</v>
      </c>
      <c r="HN144">
        <v>10</v>
      </c>
      <c r="HO144" t="s">
        <v>640</v>
      </c>
      <c r="HP144" t="s">
        <v>273</v>
      </c>
      <c r="HQ144">
        <v>5</v>
      </c>
      <c r="HR144" t="s">
        <v>512</v>
      </c>
      <c r="HS144" t="s">
        <v>1594</v>
      </c>
      <c r="HT144" t="s">
        <v>365</v>
      </c>
      <c r="HU144" t="s">
        <v>273</v>
      </c>
      <c r="HV144" t="s">
        <v>278</v>
      </c>
      <c r="HX144" t="s">
        <v>286</v>
      </c>
      <c r="HZ144">
        <v>502</v>
      </c>
      <c r="IA144">
        <v>470</v>
      </c>
      <c r="IB144" t="s">
        <v>273</v>
      </c>
      <c r="IC144" t="s">
        <v>280</v>
      </c>
      <c r="ID144" t="s">
        <v>280</v>
      </c>
      <c r="IE144" t="s">
        <v>280</v>
      </c>
      <c r="IF144" t="s">
        <v>280</v>
      </c>
      <c r="IG144" t="s">
        <v>280</v>
      </c>
      <c r="IH144" t="s">
        <v>280</v>
      </c>
      <c r="II144" t="s">
        <v>280</v>
      </c>
      <c r="IJ144" t="s">
        <v>280</v>
      </c>
      <c r="IK144" t="s">
        <v>280</v>
      </c>
      <c r="IL144" t="s">
        <v>280</v>
      </c>
      <c r="IM144" t="s">
        <v>280</v>
      </c>
      <c r="IN144" t="s">
        <v>280</v>
      </c>
      <c r="IO144" t="s">
        <v>280</v>
      </c>
      <c r="IP144" t="s">
        <v>280</v>
      </c>
      <c r="IQ144" t="s">
        <v>280</v>
      </c>
      <c r="IR144" t="s">
        <v>280</v>
      </c>
      <c r="IS144" t="s">
        <v>280</v>
      </c>
      <c r="IU144" t="s">
        <v>280</v>
      </c>
      <c r="IW144">
        <v>1</v>
      </c>
      <c r="IX144">
        <v>30</v>
      </c>
      <c r="IY144">
        <v>0.75</v>
      </c>
      <c r="IZ144">
        <v>0</v>
      </c>
      <c r="JA144">
        <v>0</v>
      </c>
      <c r="JB144">
        <v>0</v>
      </c>
      <c r="JC144">
        <v>2</v>
      </c>
      <c r="JD144">
        <v>53.5</v>
      </c>
      <c r="JE144">
        <v>1.34</v>
      </c>
      <c r="JF144">
        <v>2.09</v>
      </c>
      <c r="JG144" t="s">
        <v>304</v>
      </c>
      <c r="JH144" s="14">
        <v>16.22</v>
      </c>
      <c r="JI144">
        <v>8</v>
      </c>
      <c r="JJ144">
        <v>3</v>
      </c>
      <c r="JK144" t="s">
        <v>1595</v>
      </c>
      <c r="JL144" t="s">
        <v>304</v>
      </c>
      <c r="JM144" s="2">
        <v>46113</v>
      </c>
    </row>
    <row r="145" spans="1:273" x14ac:dyDescent="0.25">
      <c r="A145" t="s">
        <v>1596</v>
      </c>
      <c r="B145" t="s">
        <v>1597</v>
      </c>
      <c r="C145" t="s">
        <v>1598</v>
      </c>
      <c r="D145" t="s">
        <v>1599</v>
      </c>
      <c r="E145">
        <v>69152</v>
      </c>
      <c r="F145" t="s">
        <v>1600</v>
      </c>
      <c r="G145" t="s">
        <v>1601</v>
      </c>
      <c r="H145" t="s">
        <v>387</v>
      </c>
      <c r="I145">
        <v>465</v>
      </c>
      <c r="J145">
        <v>698</v>
      </c>
      <c r="K145">
        <v>0</v>
      </c>
      <c r="L145">
        <v>0</v>
      </c>
      <c r="M145">
        <v>1965</v>
      </c>
      <c r="N145">
        <v>2004</v>
      </c>
      <c r="O145" t="s">
        <v>280</v>
      </c>
      <c r="Q145" t="s">
        <v>388</v>
      </c>
      <c r="R145" t="s">
        <v>275</v>
      </c>
      <c r="S145" t="s">
        <v>389</v>
      </c>
      <c r="T145" t="s">
        <v>273</v>
      </c>
      <c r="U145" t="s">
        <v>277</v>
      </c>
      <c r="W145">
        <v>1</v>
      </c>
      <c r="X145" t="s">
        <v>273</v>
      </c>
      <c r="Y145" t="s">
        <v>273</v>
      </c>
      <c r="Z145">
        <v>32</v>
      </c>
      <c r="AA145" t="s">
        <v>280</v>
      </c>
      <c r="AE145" t="s">
        <v>273</v>
      </c>
      <c r="AG145" s="1">
        <v>5200</v>
      </c>
      <c r="AH145" s="1">
        <v>1100</v>
      </c>
      <c r="AI145">
        <v>52</v>
      </c>
      <c r="AJ145" s="1">
        <v>1100</v>
      </c>
      <c r="AK145" s="2">
        <v>45474</v>
      </c>
      <c r="AL145" s="2">
        <v>45838</v>
      </c>
      <c r="AM145" s="10">
        <v>0</v>
      </c>
      <c r="AO145" s="10"/>
      <c r="AP145" t="s">
        <v>1602</v>
      </c>
      <c r="AQ145" s="10">
        <v>46400</v>
      </c>
      <c r="AS145" s="10"/>
      <c r="AT145" s="10">
        <v>46400</v>
      </c>
      <c r="AU145" s="10">
        <v>200</v>
      </c>
      <c r="AV145" s="10">
        <v>0</v>
      </c>
      <c r="AW145" s="10">
        <v>0</v>
      </c>
      <c r="AX145" s="10">
        <v>0</v>
      </c>
      <c r="AY145" s="10">
        <v>0</v>
      </c>
      <c r="AZ145" s="10">
        <v>200</v>
      </c>
      <c r="BB145" s="10">
        <v>0</v>
      </c>
      <c r="BC145" s="10">
        <v>0</v>
      </c>
      <c r="BD145" s="10">
        <v>0</v>
      </c>
      <c r="BE145" s="10">
        <v>100</v>
      </c>
      <c r="BF145" t="s">
        <v>278</v>
      </c>
      <c r="BG145" s="10">
        <v>0</v>
      </c>
      <c r="BH145" s="10">
        <v>100</v>
      </c>
      <c r="BI145" s="10">
        <v>46700</v>
      </c>
      <c r="BJ145" s="10">
        <v>0</v>
      </c>
      <c r="BK145" s="10">
        <v>0</v>
      </c>
      <c r="BL145" s="10">
        <v>0</v>
      </c>
      <c r="BM145" s="10">
        <v>0</v>
      </c>
      <c r="BN145" s="10">
        <v>0</v>
      </c>
      <c r="BO145" t="s">
        <v>280</v>
      </c>
      <c r="BQ145" s="10"/>
      <c r="BR145" s="10"/>
      <c r="BS145">
        <v>0</v>
      </c>
      <c r="BT145" s="10">
        <v>21250</v>
      </c>
      <c r="BU145" s="10">
        <v>4000</v>
      </c>
      <c r="BV145" s="10">
        <v>25250</v>
      </c>
      <c r="BW145" t="s">
        <v>280</v>
      </c>
      <c r="BX145" t="s">
        <v>280</v>
      </c>
      <c r="BY145" t="s">
        <v>280</v>
      </c>
      <c r="BZ145" t="s">
        <v>280</v>
      </c>
      <c r="CA145" t="s">
        <v>273</v>
      </c>
      <c r="CB145" t="s">
        <v>273</v>
      </c>
      <c r="CC145" t="s">
        <v>280</v>
      </c>
      <c r="CD145" t="s">
        <v>273</v>
      </c>
      <c r="CE145" t="s">
        <v>280</v>
      </c>
      <c r="CF145" t="s">
        <v>273</v>
      </c>
      <c r="CH145" s="10">
        <v>6000</v>
      </c>
      <c r="CI145" s="10">
        <v>500</v>
      </c>
      <c r="CJ145" s="10">
        <v>40</v>
      </c>
      <c r="CK145" s="10">
        <v>6540</v>
      </c>
      <c r="CL145" s="10">
        <v>0</v>
      </c>
      <c r="CM145" s="10">
        <v>0</v>
      </c>
      <c r="CN145" s="10">
        <v>750</v>
      </c>
      <c r="CO145" s="10">
        <v>450</v>
      </c>
      <c r="CP145" s="10">
        <v>8100</v>
      </c>
      <c r="CQ145" s="10">
        <v>9300</v>
      </c>
      <c r="CR145" s="10">
        <v>41090</v>
      </c>
      <c r="CS145" s="10">
        <v>0</v>
      </c>
      <c r="CT145" s="1">
        <v>10861</v>
      </c>
      <c r="CU145">
        <v>170</v>
      </c>
      <c r="CV145">
        <v>84</v>
      </c>
      <c r="CW145" s="1">
        <v>10947</v>
      </c>
      <c r="CX145">
        <v>283</v>
      </c>
      <c r="CY145">
        <v>0</v>
      </c>
      <c r="CZ145">
        <v>50</v>
      </c>
      <c r="DA145">
        <v>233</v>
      </c>
      <c r="DB145">
        <v>80</v>
      </c>
      <c r="DC145">
        <v>0</v>
      </c>
      <c r="DD145">
        <v>10</v>
      </c>
      <c r="DE145">
        <v>70</v>
      </c>
      <c r="DF145">
        <v>10</v>
      </c>
      <c r="DG145">
        <v>0</v>
      </c>
      <c r="DH145">
        <v>0</v>
      </c>
      <c r="DI145">
        <v>10</v>
      </c>
      <c r="DJ145" t="s">
        <v>509</v>
      </c>
      <c r="DK145">
        <v>0</v>
      </c>
      <c r="DL145">
        <v>0</v>
      </c>
      <c r="DM145">
        <v>0</v>
      </c>
      <c r="DN145">
        <v>0</v>
      </c>
      <c r="DO145" s="1">
        <v>11224</v>
      </c>
      <c r="DP145">
        <v>170</v>
      </c>
      <c r="DQ145">
        <v>144</v>
      </c>
      <c r="DR145" s="1">
        <v>11250</v>
      </c>
      <c r="DS145" t="s">
        <v>297</v>
      </c>
      <c r="DT145">
        <v>0</v>
      </c>
      <c r="DU145" t="s">
        <v>280</v>
      </c>
      <c r="DV145" t="s">
        <v>273</v>
      </c>
      <c r="DW145" t="s">
        <v>280</v>
      </c>
      <c r="DX145" t="s">
        <v>280</v>
      </c>
      <c r="DY145" t="s">
        <v>280</v>
      </c>
      <c r="DZ145" t="s">
        <v>273</v>
      </c>
      <c r="EA145" t="s">
        <v>280</v>
      </c>
      <c r="EB145" t="s">
        <v>273</v>
      </c>
      <c r="EC145" t="s">
        <v>280</v>
      </c>
      <c r="ED145" t="s">
        <v>280</v>
      </c>
      <c r="EE145" t="s">
        <v>280</v>
      </c>
      <c r="EF145" t="s">
        <v>280</v>
      </c>
      <c r="EG145">
        <v>975</v>
      </c>
      <c r="EH145" s="1">
        <v>3500</v>
      </c>
      <c r="EI145" t="s">
        <v>285</v>
      </c>
      <c r="EJ145">
        <v>350</v>
      </c>
      <c r="EK145" t="s">
        <v>285</v>
      </c>
      <c r="EL145">
        <v>140</v>
      </c>
      <c r="EM145" t="s">
        <v>285</v>
      </c>
      <c r="EN145" s="1">
        <v>1987</v>
      </c>
      <c r="EO145" s="1">
        <v>1145</v>
      </c>
      <c r="EP145">
        <v>0</v>
      </c>
      <c r="EQ145" s="1">
        <v>3132</v>
      </c>
      <c r="ER145">
        <v>870</v>
      </c>
      <c r="ES145">
        <v>131</v>
      </c>
      <c r="ET145" s="1">
        <v>1001</v>
      </c>
      <c r="EU145">
        <v>182</v>
      </c>
      <c r="EV145">
        <v>9</v>
      </c>
      <c r="EW145">
        <v>191</v>
      </c>
      <c r="EX145" s="1">
        <v>1649</v>
      </c>
      <c r="EY145">
        <v>113</v>
      </c>
      <c r="EZ145" s="1">
        <v>1762</v>
      </c>
      <c r="FA145">
        <v>0</v>
      </c>
      <c r="FB145">
        <v>0</v>
      </c>
      <c r="FC145">
        <v>0</v>
      </c>
      <c r="FD145" s="1">
        <v>2954</v>
      </c>
      <c r="FE145" s="1">
        <v>4688</v>
      </c>
      <c r="FF145" s="1">
        <v>1398</v>
      </c>
      <c r="FG145" s="1">
        <v>6086</v>
      </c>
      <c r="FH145">
        <v>0</v>
      </c>
      <c r="FI145">
        <v>16</v>
      </c>
      <c r="FJ145" t="s">
        <v>273</v>
      </c>
      <c r="FK145" t="s">
        <v>362</v>
      </c>
      <c r="FV145" t="s">
        <v>280</v>
      </c>
      <c r="FW145" t="s">
        <v>280</v>
      </c>
      <c r="FX145" t="s">
        <v>273</v>
      </c>
      <c r="FY145" t="s">
        <v>280</v>
      </c>
      <c r="FZ145" t="s">
        <v>280</v>
      </c>
      <c r="GA145" t="s">
        <v>280</v>
      </c>
      <c r="GB145">
        <v>0</v>
      </c>
      <c r="GC145" s="12" t="s">
        <v>280</v>
      </c>
      <c r="GE145">
        <v>50</v>
      </c>
      <c r="GF145">
        <v>0</v>
      </c>
      <c r="GG145">
        <v>50</v>
      </c>
      <c r="GH145">
        <v>0</v>
      </c>
      <c r="GI145">
        <v>0</v>
      </c>
      <c r="GJ145">
        <v>0</v>
      </c>
      <c r="GK145">
        <v>50</v>
      </c>
      <c r="GL145">
        <v>50</v>
      </c>
      <c r="GM145">
        <v>0</v>
      </c>
      <c r="GN145">
        <v>0</v>
      </c>
      <c r="GO145">
        <v>50</v>
      </c>
      <c r="GP145">
        <v>425</v>
      </c>
      <c r="GQ145">
        <v>0</v>
      </c>
      <c r="GR145">
        <v>425</v>
      </c>
      <c r="GS145">
        <v>0</v>
      </c>
      <c r="GT145">
        <v>0</v>
      </c>
      <c r="GU145">
        <v>0</v>
      </c>
      <c r="GV145">
        <v>425</v>
      </c>
      <c r="GW145">
        <v>425</v>
      </c>
      <c r="GX145">
        <v>0</v>
      </c>
      <c r="GY145">
        <v>0</v>
      </c>
      <c r="GZ145">
        <v>425</v>
      </c>
      <c r="HA145">
        <v>0</v>
      </c>
      <c r="HB145">
        <v>0</v>
      </c>
      <c r="HC145">
        <v>0</v>
      </c>
      <c r="HD145">
        <v>0</v>
      </c>
      <c r="HE145">
        <v>0</v>
      </c>
      <c r="HF145">
        <v>0</v>
      </c>
      <c r="HG145">
        <v>0</v>
      </c>
      <c r="HH145">
        <v>0</v>
      </c>
      <c r="HI145" t="s">
        <v>273</v>
      </c>
      <c r="HJ145">
        <v>18</v>
      </c>
      <c r="HK145" t="s">
        <v>280</v>
      </c>
      <c r="HM145" t="s">
        <v>280</v>
      </c>
      <c r="HO145" t="s">
        <v>509</v>
      </c>
      <c r="HP145" t="s">
        <v>273</v>
      </c>
      <c r="HQ145">
        <v>3</v>
      </c>
      <c r="HR145" t="s">
        <v>509</v>
      </c>
      <c r="HS145" t="s">
        <v>392</v>
      </c>
      <c r="HT145" t="s">
        <v>299</v>
      </c>
      <c r="HU145" t="s">
        <v>273</v>
      </c>
      <c r="HV145" t="s">
        <v>278</v>
      </c>
      <c r="HX145" t="s">
        <v>366</v>
      </c>
      <c r="HZ145">
        <v>25</v>
      </c>
      <c r="IA145">
        <v>26</v>
      </c>
      <c r="IB145" t="s">
        <v>280</v>
      </c>
      <c r="IC145" t="s">
        <v>280</v>
      </c>
      <c r="ID145" t="s">
        <v>280</v>
      </c>
      <c r="IE145" t="s">
        <v>280</v>
      </c>
      <c r="IF145" t="s">
        <v>280</v>
      </c>
      <c r="IG145" t="s">
        <v>280</v>
      </c>
      <c r="IH145" t="s">
        <v>280</v>
      </c>
      <c r="II145" t="s">
        <v>280</v>
      </c>
      <c r="IJ145" t="s">
        <v>280</v>
      </c>
      <c r="IK145" t="s">
        <v>280</v>
      </c>
      <c r="IL145" t="s">
        <v>280</v>
      </c>
      <c r="IM145" t="s">
        <v>280</v>
      </c>
      <c r="IN145" t="s">
        <v>280</v>
      </c>
      <c r="IO145" t="s">
        <v>280</v>
      </c>
      <c r="IP145" t="s">
        <v>280</v>
      </c>
      <c r="IQ145" t="s">
        <v>280</v>
      </c>
      <c r="IR145" t="s">
        <v>280</v>
      </c>
      <c r="IS145" t="s">
        <v>280</v>
      </c>
      <c r="IU145" t="s">
        <v>280</v>
      </c>
      <c r="IW145">
        <v>1</v>
      </c>
      <c r="IX145">
        <v>22</v>
      </c>
      <c r="IY145">
        <v>0.55000000000000004</v>
      </c>
      <c r="IZ145">
        <v>0</v>
      </c>
      <c r="JA145">
        <v>0</v>
      </c>
      <c r="JB145">
        <v>0</v>
      </c>
      <c r="JC145">
        <v>0</v>
      </c>
      <c r="JD145">
        <v>0</v>
      </c>
      <c r="JE145">
        <v>0</v>
      </c>
      <c r="JF145">
        <v>0.55000000000000004</v>
      </c>
      <c r="JG145" t="s">
        <v>304</v>
      </c>
      <c r="JH145" s="14">
        <v>16.100000000000001</v>
      </c>
      <c r="JI145">
        <v>0</v>
      </c>
      <c r="JJ145">
        <v>0</v>
      </c>
      <c r="JK145" t="s">
        <v>1603</v>
      </c>
      <c r="JL145" t="s">
        <v>304</v>
      </c>
      <c r="JM145" s="2">
        <v>46091</v>
      </c>
    </row>
    <row r="146" spans="1:273" x14ac:dyDescent="0.25">
      <c r="A146" t="s">
        <v>1604</v>
      </c>
      <c r="B146" t="s">
        <v>1605</v>
      </c>
      <c r="C146" t="s">
        <v>1605</v>
      </c>
      <c r="D146" t="s">
        <v>1606</v>
      </c>
      <c r="E146">
        <v>68410</v>
      </c>
      <c r="F146" t="s">
        <v>1607</v>
      </c>
      <c r="G146" t="s">
        <v>1608</v>
      </c>
      <c r="H146" t="s">
        <v>400</v>
      </c>
      <c r="I146" s="1">
        <v>7526</v>
      </c>
      <c r="J146" s="1">
        <v>7526</v>
      </c>
      <c r="K146">
        <v>0</v>
      </c>
      <c r="L146">
        <v>0</v>
      </c>
      <c r="M146">
        <v>1896</v>
      </c>
      <c r="N146">
        <v>2002</v>
      </c>
      <c r="O146" t="s">
        <v>280</v>
      </c>
      <c r="Q146" t="s">
        <v>274</v>
      </c>
      <c r="R146" t="s">
        <v>275</v>
      </c>
      <c r="S146" t="s">
        <v>276</v>
      </c>
      <c r="T146" t="s">
        <v>273</v>
      </c>
      <c r="U146" t="s">
        <v>277</v>
      </c>
      <c r="W146">
        <v>1</v>
      </c>
      <c r="X146" t="s">
        <v>273</v>
      </c>
      <c r="Y146" t="s">
        <v>273</v>
      </c>
      <c r="Z146">
        <v>300</v>
      </c>
      <c r="AA146" t="s">
        <v>280</v>
      </c>
      <c r="AD146" t="s">
        <v>273</v>
      </c>
      <c r="AE146" t="s">
        <v>273</v>
      </c>
      <c r="AF146" t="s">
        <v>1609</v>
      </c>
      <c r="AG146" s="1">
        <v>16794</v>
      </c>
      <c r="AH146" s="1">
        <v>2496</v>
      </c>
      <c r="AI146">
        <v>52</v>
      </c>
      <c r="AJ146" s="1">
        <v>2496</v>
      </c>
      <c r="AK146" s="2">
        <v>45566</v>
      </c>
      <c r="AL146" s="2">
        <v>45930</v>
      </c>
      <c r="AM146" s="10">
        <v>779595</v>
      </c>
      <c r="AO146" s="10"/>
      <c r="AQ146" s="10"/>
      <c r="AS146" s="10"/>
      <c r="AT146" s="10">
        <v>779595</v>
      </c>
      <c r="AU146" s="10">
        <v>1867</v>
      </c>
      <c r="AV146" s="10">
        <v>0</v>
      </c>
      <c r="AW146" s="10">
        <v>0</v>
      </c>
      <c r="AX146" s="10">
        <v>0</v>
      </c>
      <c r="AY146" s="10">
        <v>0</v>
      </c>
      <c r="AZ146" s="10">
        <v>1867</v>
      </c>
      <c r="BB146" s="10">
        <v>0</v>
      </c>
      <c r="BC146" s="10">
        <v>0</v>
      </c>
      <c r="BD146" s="10">
        <v>1930</v>
      </c>
      <c r="BE146" s="10">
        <v>0</v>
      </c>
      <c r="BF146" t="s">
        <v>1610</v>
      </c>
      <c r="BG146" s="10">
        <v>97299</v>
      </c>
      <c r="BH146" s="10">
        <v>99229</v>
      </c>
      <c r="BI146" s="10">
        <v>880691</v>
      </c>
      <c r="BJ146" s="10">
        <v>77383</v>
      </c>
      <c r="BK146" s="10">
        <v>0</v>
      </c>
      <c r="BL146" s="10">
        <v>0</v>
      </c>
      <c r="BM146" s="10">
        <v>0</v>
      </c>
      <c r="BN146" s="10">
        <v>77383</v>
      </c>
      <c r="BO146" t="s">
        <v>273</v>
      </c>
      <c r="BP146" t="s">
        <v>1611</v>
      </c>
      <c r="BQ146" s="10">
        <v>0</v>
      </c>
      <c r="BR146" s="10">
        <v>20</v>
      </c>
      <c r="BS146">
        <v>303</v>
      </c>
      <c r="BT146" s="10">
        <v>331183</v>
      </c>
      <c r="BU146" s="10">
        <v>105608</v>
      </c>
      <c r="BV146" s="10">
        <v>436791</v>
      </c>
      <c r="BW146" t="s">
        <v>273</v>
      </c>
      <c r="BX146" t="s">
        <v>273</v>
      </c>
      <c r="BY146" t="s">
        <v>273</v>
      </c>
      <c r="BZ146" t="s">
        <v>273</v>
      </c>
      <c r="CA146" t="s">
        <v>273</v>
      </c>
      <c r="CB146" t="s">
        <v>273</v>
      </c>
      <c r="CC146" t="s">
        <v>273</v>
      </c>
      <c r="CD146" t="s">
        <v>273</v>
      </c>
      <c r="CE146" t="s">
        <v>273</v>
      </c>
      <c r="CF146" t="s">
        <v>273</v>
      </c>
      <c r="CG146" t="s">
        <v>1612</v>
      </c>
      <c r="CH146" s="10">
        <v>35761</v>
      </c>
      <c r="CI146" s="10">
        <v>10110</v>
      </c>
      <c r="CJ146" s="10">
        <v>8799</v>
      </c>
      <c r="CK146" s="10">
        <v>54670</v>
      </c>
      <c r="CL146" s="10">
        <v>685</v>
      </c>
      <c r="CM146" s="10">
        <v>5086</v>
      </c>
      <c r="CN146" s="10">
        <v>3166</v>
      </c>
      <c r="CO146" s="10">
        <v>4799</v>
      </c>
      <c r="CP146" s="10">
        <v>132948</v>
      </c>
      <c r="CQ146" s="10">
        <v>146684</v>
      </c>
      <c r="CR146" s="10">
        <v>638145</v>
      </c>
      <c r="CS146" s="10">
        <v>77383</v>
      </c>
      <c r="CT146" s="1">
        <v>29343</v>
      </c>
      <c r="CU146" s="1">
        <v>2807</v>
      </c>
      <c r="CV146" s="1">
        <v>2020</v>
      </c>
      <c r="CW146" s="1">
        <v>30130</v>
      </c>
      <c r="CX146" s="1">
        <v>2072</v>
      </c>
      <c r="CY146">
        <v>132</v>
      </c>
      <c r="CZ146">
        <v>139</v>
      </c>
      <c r="DA146" s="1">
        <v>2065</v>
      </c>
      <c r="DB146" s="1">
        <v>6020</v>
      </c>
      <c r="DC146">
        <v>421</v>
      </c>
      <c r="DD146">
        <v>450</v>
      </c>
      <c r="DE146" s="1">
        <v>5991</v>
      </c>
      <c r="DF146">
        <v>23</v>
      </c>
      <c r="DG146">
        <v>2</v>
      </c>
      <c r="DH146">
        <v>0</v>
      </c>
      <c r="DI146">
        <v>25</v>
      </c>
      <c r="DJ146" t="s">
        <v>1613</v>
      </c>
      <c r="DK146">
        <v>11</v>
      </c>
      <c r="DL146">
        <v>35</v>
      </c>
      <c r="DM146">
        <v>0</v>
      </c>
      <c r="DN146">
        <v>46</v>
      </c>
      <c r="DO146" s="1">
        <v>37446</v>
      </c>
      <c r="DP146" s="1">
        <v>3395</v>
      </c>
      <c r="DQ146" s="1">
        <v>2609</v>
      </c>
      <c r="DR146" s="1">
        <v>38232</v>
      </c>
      <c r="DS146" t="s">
        <v>1614</v>
      </c>
      <c r="DT146" s="1">
        <v>4984</v>
      </c>
      <c r="DU146" t="s">
        <v>280</v>
      </c>
      <c r="DV146" t="s">
        <v>273</v>
      </c>
      <c r="DW146" t="s">
        <v>280</v>
      </c>
      <c r="DX146" t="s">
        <v>280</v>
      </c>
      <c r="DY146" t="s">
        <v>280</v>
      </c>
      <c r="DZ146" t="s">
        <v>273</v>
      </c>
      <c r="EA146" t="s">
        <v>280</v>
      </c>
      <c r="EB146" t="s">
        <v>273</v>
      </c>
      <c r="EC146" t="s">
        <v>280</v>
      </c>
      <c r="ED146" t="s">
        <v>273</v>
      </c>
      <c r="EE146" t="s">
        <v>280</v>
      </c>
      <c r="EF146" t="s">
        <v>280</v>
      </c>
      <c r="EG146" s="1">
        <v>2498</v>
      </c>
      <c r="EH146" s="1">
        <v>29375</v>
      </c>
      <c r="EI146" t="s">
        <v>281</v>
      </c>
      <c r="EJ146" s="1">
        <v>7867</v>
      </c>
      <c r="EK146" t="s">
        <v>281</v>
      </c>
      <c r="EL146" s="1">
        <v>1740</v>
      </c>
      <c r="EM146" t="s">
        <v>281</v>
      </c>
      <c r="EN146" s="1">
        <v>16658</v>
      </c>
      <c r="EO146" s="1">
        <v>22293</v>
      </c>
      <c r="EP146">
        <v>109</v>
      </c>
      <c r="EQ146" s="1">
        <v>39060</v>
      </c>
      <c r="ER146" s="1">
        <v>4101</v>
      </c>
      <c r="ES146">
        <v>744</v>
      </c>
      <c r="ET146" s="1">
        <v>4845</v>
      </c>
      <c r="EU146" s="1">
        <v>1709</v>
      </c>
      <c r="EV146">
        <v>19</v>
      </c>
      <c r="EW146" s="1">
        <v>1728</v>
      </c>
      <c r="EX146" s="1">
        <v>5634</v>
      </c>
      <c r="EY146" s="1">
        <v>1403</v>
      </c>
      <c r="EZ146" s="1">
        <v>7037</v>
      </c>
      <c r="FA146" s="1">
        <v>2360</v>
      </c>
      <c r="FB146">
        <v>25</v>
      </c>
      <c r="FC146" s="1">
        <v>2385</v>
      </c>
      <c r="FD146" s="1">
        <v>15995</v>
      </c>
      <c r="FE146" s="1">
        <v>30462</v>
      </c>
      <c r="FF146" s="1">
        <v>24484</v>
      </c>
      <c r="FG146" s="1">
        <v>55055</v>
      </c>
      <c r="FH146" s="1">
        <v>1228</v>
      </c>
      <c r="FI146">
        <v>227</v>
      </c>
      <c r="FJ146" t="s">
        <v>273</v>
      </c>
      <c r="FK146" t="s">
        <v>362</v>
      </c>
      <c r="FV146" t="s">
        <v>273</v>
      </c>
      <c r="FW146" t="s">
        <v>273</v>
      </c>
      <c r="FX146" t="s">
        <v>273</v>
      </c>
      <c r="FY146" t="s">
        <v>273</v>
      </c>
      <c r="FZ146" t="s">
        <v>280</v>
      </c>
      <c r="GA146" t="s">
        <v>280</v>
      </c>
      <c r="GB146">
        <v>7</v>
      </c>
      <c r="GC146" s="12" t="s">
        <v>273</v>
      </c>
      <c r="GD146" s="1">
        <v>17499</v>
      </c>
      <c r="GE146">
        <v>29</v>
      </c>
      <c r="GF146">
        <v>23</v>
      </c>
      <c r="GG146">
        <v>52</v>
      </c>
      <c r="GH146">
        <v>0</v>
      </c>
      <c r="GI146">
        <v>77</v>
      </c>
      <c r="GJ146">
        <v>30</v>
      </c>
      <c r="GK146">
        <v>159</v>
      </c>
      <c r="GL146">
        <v>148</v>
      </c>
      <c r="GM146">
        <v>11</v>
      </c>
      <c r="GN146">
        <v>0</v>
      </c>
      <c r="GO146">
        <v>159</v>
      </c>
      <c r="GP146">
        <v>412</v>
      </c>
      <c r="GQ146">
        <v>211</v>
      </c>
      <c r="GR146">
        <v>623</v>
      </c>
      <c r="GS146">
        <v>0</v>
      </c>
      <c r="GT146">
        <v>833</v>
      </c>
      <c r="GU146" s="1">
        <v>2203</v>
      </c>
      <c r="GV146" s="1">
        <v>3659</v>
      </c>
      <c r="GW146" s="1">
        <v>2499</v>
      </c>
      <c r="GX146" s="1">
        <v>1160</v>
      </c>
      <c r="GY146">
        <v>0</v>
      </c>
      <c r="GZ146" s="1">
        <v>3659</v>
      </c>
      <c r="HA146">
        <v>0</v>
      </c>
      <c r="HB146">
        <v>0</v>
      </c>
      <c r="HC146">
        <v>83</v>
      </c>
      <c r="HD146" s="1">
        <v>3408</v>
      </c>
      <c r="HE146">
        <v>14</v>
      </c>
      <c r="HF146">
        <v>163</v>
      </c>
      <c r="HG146">
        <v>30</v>
      </c>
      <c r="HH146">
        <v>723</v>
      </c>
      <c r="HI146" t="s">
        <v>273</v>
      </c>
      <c r="HJ146">
        <v>55</v>
      </c>
      <c r="HK146" t="s">
        <v>273</v>
      </c>
      <c r="HL146">
        <v>4</v>
      </c>
      <c r="HM146" t="s">
        <v>280</v>
      </c>
      <c r="HO146" t="s">
        <v>391</v>
      </c>
      <c r="HP146" t="s">
        <v>273</v>
      </c>
      <c r="HQ146">
        <v>8</v>
      </c>
      <c r="HR146" t="s">
        <v>509</v>
      </c>
      <c r="HS146" t="s">
        <v>326</v>
      </c>
      <c r="HT146" t="s">
        <v>299</v>
      </c>
      <c r="HU146" t="s">
        <v>273</v>
      </c>
      <c r="HV146" s="1">
        <v>11914</v>
      </c>
      <c r="HW146" t="s">
        <v>281</v>
      </c>
      <c r="HX146" t="s">
        <v>393</v>
      </c>
      <c r="HY146" t="s">
        <v>1615</v>
      </c>
      <c r="HZ146">
        <v>47</v>
      </c>
      <c r="IA146">
        <v>35</v>
      </c>
      <c r="IB146" t="s">
        <v>280</v>
      </c>
      <c r="IC146" t="s">
        <v>280</v>
      </c>
      <c r="ID146" t="s">
        <v>280</v>
      </c>
      <c r="IE146" t="s">
        <v>280</v>
      </c>
      <c r="IF146" t="s">
        <v>280</v>
      </c>
      <c r="IG146" t="s">
        <v>280</v>
      </c>
      <c r="IH146" t="s">
        <v>280</v>
      </c>
      <c r="II146" t="s">
        <v>273</v>
      </c>
      <c r="IJ146" t="s">
        <v>280</v>
      </c>
      <c r="IK146" t="s">
        <v>280</v>
      </c>
      <c r="IL146" t="s">
        <v>280</v>
      </c>
      <c r="IM146" t="s">
        <v>280</v>
      </c>
      <c r="IN146" t="s">
        <v>280</v>
      </c>
      <c r="IO146" t="s">
        <v>280</v>
      </c>
      <c r="IP146" t="s">
        <v>280</v>
      </c>
      <c r="IQ146" t="s">
        <v>280</v>
      </c>
      <c r="IR146" t="s">
        <v>280</v>
      </c>
      <c r="IS146" t="s">
        <v>280</v>
      </c>
      <c r="IT146" t="s">
        <v>1616</v>
      </c>
      <c r="IU146" t="s">
        <v>280</v>
      </c>
      <c r="IW146">
        <v>6</v>
      </c>
      <c r="IX146">
        <v>240</v>
      </c>
      <c r="IY146">
        <v>6</v>
      </c>
      <c r="IZ146">
        <v>2</v>
      </c>
      <c r="JA146">
        <v>80</v>
      </c>
      <c r="JB146">
        <v>2</v>
      </c>
      <c r="JC146">
        <v>1</v>
      </c>
      <c r="JD146">
        <v>29</v>
      </c>
      <c r="JE146">
        <v>0.72</v>
      </c>
      <c r="JF146">
        <v>6.72</v>
      </c>
      <c r="JG146" t="s">
        <v>302</v>
      </c>
      <c r="JH146" s="14">
        <v>41.27</v>
      </c>
      <c r="JI146">
        <v>18</v>
      </c>
      <c r="JJ146">
        <v>12</v>
      </c>
      <c r="JK146" t="s">
        <v>1617</v>
      </c>
      <c r="JL146" t="s">
        <v>302</v>
      </c>
      <c r="JM146" s="2">
        <v>46113</v>
      </c>
    </row>
    <row r="147" spans="1:273" x14ac:dyDescent="0.25">
      <c r="A147" t="s">
        <v>1618</v>
      </c>
      <c r="B147" t="s">
        <v>1619</v>
      </c>
      <c r="C147" t="s">
        <v>1619</v>
      </c>
      <c r="D147" t="s">
        <v>1620</v>
      </c>
      <c r="E147">
        <v>68756</v>
      </c>
      <c r="F147" t="s">
        <v>818</v>
      </c>
      <c r="G147" t="s">
        <v>1621</v>
      </c>
      <c r="H147" t="s">
        <v>310</v>
      </c>
      <c r="I147" s="1">
        <v>1556</v>
      </c>
      <c r="J147" s="1">
        <v>1556</v>
      </c>
      <c r="K147">
        <v>0</v>
      </c>
      <c r="L147">
        <v>0</v>
      </c>
      <c r="M147">
        <v>1989</v>
      </c>
      <c r="N147">
        <v>1989</v>
      </c>
      <c r="O147" t="s">
        <v>280</v>
      </c>
      <c r="Q147" t="s">
        <v>274</v>
      </c>
      <c r="R147" t="s">
        <v>275</v>
      </c>
      <c r="S147" t="s">
        <v>276</v>
      </c>
      <c r="T147" t="s">
        <v>273</v>
      </c>
      <c r="U147" t="s">
        <v>277</v>
      </c>
      <c r="W147">
        <v>1</v>
      </c>
      <c r="X147" t="s">
        <v>273</v>
      </c>
      <c r="Y147" t="s">
        <v>273</v>
      </c>
      <c r="Z147">
        <v>57</v>
      </c>
      <c r="AA147" t="s">
        <v>280</v>
      </c>
      <c r="AE147" t="s">
        <v>273</v>
      </c>
      <c r="AG147" s="1">
        <v>5700</v>
      </c>
      <c r="AH147" s="1">
        <v>2496</v>
      </c>
      <c r="AI147">
        <v>52</v>
      </c>
      <c r="AJ147" s="1">
        <v>2496</v>
      </c>
      <c r="AK147" s="2">
        <v>45566</v>
      </c>
      <c r="AL147" s="2">
        <v>45930</v>
      </c>
      <c r="AM147" s="10">
        <v>171112</v>
      </c>
      <c r="AO147" s="10"/>
      <c r="AP147" t="s">
        <v>821</v>
      </c>
      <c r="AQ147" s="10">
        <v>4326</v>
      </c>
      <c r="AS147" s="10"/>
      <c r="AT147" s="10">
        <v>175438</v>
      </c>
      <c r="AU147" s="10">
        <v>1240</v>
      </c>
      <c r="AV147" s="10">
        <v>0</v>
      </c>
      <c r="AW147" s="10">
        <v>0</v>
      </c>
      <c r="AX147" s="10">
        <v>0</v>
      </c>
      <c r="AY147" s="10">
        <v>0</v>
      </c>
      <c r="AZ147" s="10">
        <v>1240</v>
      </c>
      <c r="BB147" s="10">
        <v>0</v>
      </c>
      <c r="BC147" s="10">
        <v>0</v>
      </c>
      <c r="BD147" s="10">
        <v>9</v>
      </c>
      <c r="BE147" s="10">
        <v>0</v>
      </c>
      <c r="BF147" t="s">
        <v>1622</v>
      </c>
      <c r="BG147" s="10">
        <v>10737</v>
      </c>
      <c r="BH147" s="10">
        <v>10746</v>
      </c>
      <c r="BI147" s="10">
        <v>187424</v>
      </c>
      <c r="BJ147" s="10">
        <v>0</v>
      </c>
      <c r="BK147" s="10">
        <v>0</v>
      </c>
      <c r="BL147" s="10">
        <v>0</v>
      </c>
      <c r="BM147" s="10">
        <v>0</v>
      </c>
      <c r="BN147" s="10">
        <v>0</v>
      </c>
      <c r="BO147" t="s">
        <v>280</v>
      </c>
      <c r="BQ147" s="10">
        <v>0</v>
      </c>
      <c r="BR147" s="10">
        <v>0</v>
      </c>
      <c r="BS147">
        <v>5</v>
      </c>
      <c r="BT147" s="10">
        <v>85620</v>
      </c>
      <c r="BU147" s="10">
        <v>15799</v>
      </c>
      <c r="BV147" s="10">
        <v>101419</v>
      </c>
      <c r="BW147" t="s">
        <v>273</v>
      </c>
      <c r="BX147" t="s">
        <v>273</v>
      </c>
      <c r="BY147" t="s">
        <v>273</v>
      </c>
      <c r="BZ147" t="s">
        <v>273</v>
      </c>
      <c r="CA147" t="s">
        <v>273</v>
      </c>
      <c r="CB147" t="s">
        <v>273</v>
      </c>
      <c r="CC147" t="s">
        <v>280</v>
      </c>
      <c r="CD147" t="s">
        <v>273</v>
      </c>
      <c r="CE147" t="s">
        <v>273</v>
      </c>
      <c r="CF147" t="s">
        <v>273</v>
      </c>
      <c r="CG147" t="s">
        <v>1623</v>
      </c>
      <c r="CH147" s="10">
        <v>16671</v>
      </c>
      <c r="CI147" s="10">
        <v>500</v>
      </c>
      <c r="CJ147" s="10">
        <v>1381</v>
      </c>
      <c r="CK147" s="10">
        <v>18552</v>
      </c>
      <c r="CL147" s="10">
        <v>9566</v>
      </c>
      <c r="CM147" s="10">
        <v>1210</v>
      </c>
      <c r="CN147" s="10">
        <v>466</v>
      </c>
      <c r="CO147" s="10">
        <v>1123</v>
      </c>
      <c r="CP147" s="10">
        <v>22120</v>
      </c>
      <c r="CQ147" s="10">
        <v>34485</v>
      </c>
      <c r="CR147" s="10">
        <v>154456</v>
      </c>
      <c r="CS147" s="10">
        <v>0</v>
      </c>
      <c r="CT147" s="1">
        <v>19528</v>
      </c>
      <c r="CU147">
        <v>615</v>
      </c>
      <c r="CV147">
        <v>801</v>
      </c>
      <c r="CW147" s="1">
        <v>19342</v>
      </c>
      <c r="CX147">
        <v>612</v>
      </c>
      <c r="CY147">
        <v>8</v>
      </c>
      <c r="CZ147">
        <v>77</v>
      </c>
      <c r="DA147">
        <v>543</v>
      </c>
      <c r="DB147" s="1">
        <v>1373</v>
      </c>
      <c r="DC147">
        <v>28</v>
      </c>
      <c r="DD147">
        <v>6</v>
      </c>
      <c r="DE147" s="1">
        <v>1395</v>
      </c>
      <c r="DF147">
        <v>50</v>
      </c>
      <c r="DG147">
        <v>0</v>
      </c>
      <c r="DH147">
        <v>0</v>
      </c>
      <c r="DI147">
        <v>50</v>
      </c>
      <c r="DJ147" t="s">
        <v>1624</v>
      </c>
      <c r="DK147">
        <v>122</v>
      </c>
      <c r="DL147">
        <v>0</v>
      </c>
      <c r="DM147">
        <v>37</v>
      </c>
      <c r="DN147">
        <v>85</v>
      </c>
      <c r="DO147" s="1">
        <v>21635</v>
      </c>
      <c r="DP147">
        <v>651</v>
      </c>
      <c r="DQ147">
        <v>921</v>
      </c>
      <c r="DR147" s="1">
        <v>21365</v>
      </c>
      <c r="DS147" t="s">
        <v>297</v>
      </c>
      <c r="DT147">
        <v>0</v>
      </c>
      <c r="DU147" t="s">
        <v>280</v>
      </c>
      <c r="DV147" t="s">
        <v>273</v>
      </c>
      <c r="DW147" t="s">
        <v>280</v>
      </c>
      <c r="DX147" t="s">
        <v>280</v>
      </c>
      <c r="DY147" t="s">
        <v>280</v>
      </c>
      <c r="DZ147" t="s">
        <v>273</v>
      </c>
      <c r="EA147" t="s">
        <v>280</v>
      </c>
      <c r="EB147" t="s">
        <v>273</v>
      </c>
      <c r="EC147" t="s">
        <v>280</v>
      </c>
      <c r="ED147" t="s">
        <v>280</v>
      </c>
      <c r="EE147" t="s">
        <v>280</v>
      </c>
      <c r="EF147" t="s">
        <v>280</v>
      </c>
      <c r="EG147" s="1">
        <v>2622</v>
      </c>
      <c r="EH147" s="1">
        <v>16936</v>
      </c>
      <c r="EI147" t="s">
        <v>281</v>
      </c>
      <c r="EJ147" s="1">
        <v>3135</v>
      </c>
      <c r="EK147" t="s">
        <v>281</v>
      </c>
      <c r="EL147" s="1">
        <v>4046</v>
      </c>
      <c r="EM147" t="s">
        <v>281</v>
      </c>
      <c r="EN147" s="1">
        <v>25366</v>
      </c>
      <c r="EO147" s="1">
        <v>12053</v>
      </c>
      <c r="EP147">
        <v>22</v>
      </c>
      <c r="EQ147" s="1">
        <v>37441</v>
      </c>
      <c r="ER147" s="1">
        <v>1969</v>
      </c>
      <c r="ES147">
        <v>363</v>
      </c>
      <c r="ET147" s="1">
        <v>2332</v>
      </c>
      <c r="EU147">
        <v>691</v>
      </c>
      <c r="EV147">
        <v>2</v>
      </c>
      <c r="EW147">
        <v>693</v>
      </c>
      <c r="EX147" s="1">
        <v>1940</v>
      </c>
      <c r="EY147">
        <v>475</v>
      </c>
      <c r="EZ147" s="1">
        <v>2415</v>
      </c>
      <c r="FA147">
        <v>0</v>
      </c>
      <c r="FB147">
        <v>0</v>
      </c>
      <c r="FC147">
        <v>0</v>
      </c>
      <c r="FD147" s="1">
        <v>5440</v>
      </c>
      <c r="FE147" s="1">
        <v>29966</v>
      </c>
      <c r="FF147" s="1">
        <v>12893</v>
      </c>
      <c r="FG147" s="1">
        <v>42881</v>
      </c>
      <c r="FH147">
        <v>31</v>
      </c>
      <c r="FI147">
        <v>157</v>
      </c>
      <c r="FJ147" t="s">
        <v>273</v>
      </c>
      <c r="FK147" t="s">
        <v>362</v>
      </c>
      <c r="FV147" t="s">
        <v>273</v>
      </c>
      <c r="FW147" t="s">
        <v>280</v>
      </c>
      <c r="FX147" t="s">
        <v>273</v>
      </c>
      <c r="FY147" t="s">
        <v>273</v>
      </c>
      <c r="FZ147" t="s">
        <v>280</v>
      </c>
      <c r="GA147" t="s">
        <v>280</v>
      </c>
      <c r="GB147">
        <v>7</v>
      </c>
      <c r="GC147" s="12"/>
      <c r="GE147">
        <v>86</v>
      </c>
      <c r="GF147">
        <v>125</v>
      </c>
      <c r="GG147">
        <v>211</v>
      </c>
      <c r="GH147">
        <v>18</v>
      </c>
      <c r="GI147">
        <v>95</v>
      </c>
      <c r="GJ147">
        <v>10</v>
      </c>
      <c r="GK147">
        <v>334</v>
      </c>
      <c r="GL147">
        <v>314</v>
      </c>
      <c r="GM147">
        <v>20</v>
      </c>
      <c r="GN147">
        <v>0</v>
      </c>
      <c r="GO147">
        <v>334</v>
      </c>
      <c r="GP147">
        <v>924</v>
      </c>
      <c r="GQ147" s="1">
        <v>1340</v>
      </c>
      <c r="GR147" s="1">
        <v>2264</v>
      </c>
      <c r="GS147">
        <v>95</v>
      </c>
      <c r="GT147">
        <v>587</v>
      </c>
      <c r="GU147" s="1">
        <v>1225</v>
      </c>
      <c r="GV147" s="1">
        <v>4171</v>
      </c>
      <c r="GW147" s="1">
        <v>3760</v>
      </c>
      <c r="GX147">
        <v>411</v>
      </c>
      <c r="GY147">
        <v>0</v>
      </c>
      <c r="GZ147" s="1">
        <v>4171</v>
      </c>
      <c r="HA147">
        <v>0</v>
      </c>
      <c r="HB147">
        <v>0</v>
      </c>
      <c r="HC147">
        <v>15</v>
      </c>
      <c r="HE147">
        <v>4</v>
      </c>
      <c r="HG147">
        <v>65</v>
      </c>
      <c r="HI147" t="s">
        <v>273</v>
      </c>
      <c r="HJ147">
        <v>112</v>
      </c>
      <c r="HK147" t="s">
        <v>273</v>
      </c>
      <c r="HL147">
        <v>5</v>
      </c>
      <c r="HM147" t="s">
        <v>273</v>
      </c>
      <c r="HN147">
        <v>11</v>
      </c>
      <c r="HO147" t="s">
        <v>1625</v>
      </c>
      <c r="HP147" t="s">
        <v>273</v>
      </c>
      <c r="HQ147">
        <v>6</v>
      </c>
      <c r="HR147" t="s">
        <v>1626</v>
      </c>
      <c r="HS147" t="s">
        <v>1344</v>
      </c>
      <c r="HT147" t="s">
        <v>299</v>
      </c>
      <c r="HU147" t="s">
        <v>273</v>
      </c>
      <c r="HV147" t="s">
        <v>278</v>
      </c>
      <c r="HX147" t="s">
        <v>393</v>
      </c>
      <c r="HY147" t="s">
        <v>300</v>
      </c>
      <c r="HZ147">
        <v>214</v>
      </c>
      <c r="IA147">
        <v>94</v>
      </c>
      <c r="IB147" t="s">
        <v>273</v>
      </c>
      <c r="IC147" t="s">
        <v>273</v>
      </c>
      <c r="ID147" t="s">
        <v>280</v>
      </c>
      <c r="IE147" t="s">
        <v>280</v>
      </c>
      <c r="IF147" t="s">
        <v>273</v>
      </c>
      <c r="IG147" t="s">
        <v>280</v>
      </c>
      <c r="IH147" t="s">
        <v>280</v>
      </c>
      <c r="II147" t="s">
        <v>280</v>
      </c>
      <c r="IJ147" t="s">
        <v>273</v>
      </c>
      <c r="IK147" t="s">
        <v>280</v>
      </c>
      <c r="IL147" t="s">
        <v>280</v>
      </c>
      <c r="IM147" t="s">
        <v>280</v>
      </c>
      <c r="IN147" t="s">
        <v>280</v>
      </c>
      <c r="IO147" t="s">
        <v>280</v>
      </c>
      <c r="IP147" t="s">
        <v>280</v>
      </c>
      <c r="IQ147" t="s">
        <v>280</v>
      </c>
      <c r="IR147" t="s">
        <v>280</v>
      </c>
      <c r="IS147" t="s">
        <v>280</v>
      </c>
      <c r="IT147" t="s">
        <v>1627</v>
      </c>
      <c r="IU147" t="s">
        <v>280</v>
      </c>
      <c r="IW147">
        <v>4</v>
      </c>
      <c r="IX147">
        <v>94</v>
      </c>
      <c r="IY147">
        <v>2.35</v>
      </c>
      <c r="IZ147">
        <v>0</v>
      </c>
      <c r="JA147">
        <v>0</v>
      </c>
      <c r="JB147">
        <v>0</v>
      </c>
      <c r="JC147">
        <v>1</v>
      </c>
      <c r="JD147">
        <v>6</v>
      </c>
      <c r="JE147">
        <v>0.15</v>
      </c>
      <c r="JF147">
        <v>2.5</v>
      </c>
      <c r="JG147" t="s">
        <v>302</v>
      </c>
      <c r="JH147" s="14">
        <v>21.45</v>
      </c>
      <c r="JI147">
        <v>1</v>
      </c>
      <c r="JJ147">
        <v>0.15</v>
      </c>
      <c r="JK147" t="s">
        <v>1628</v>
      </c>
      <c r="JL147" t="s">
        <v>302</v>
      </c>
      <c r="JM147" s="2">
        <v>46099</v>
      </c>
    </row>
    <row r="148" spans="1:273" x14ac:dyDescent="0.25">
      <c r="A148" t="s">
        <v>1629</v>
      </c>
      <c r="B148" t="s">
        <v>1630</v>
      </c>
      <c r="C148" t="s">
        <v>1631</v>
      </c>
      <c r="D148" t="s">
        <v>1632</v>
      </c>
      <c r="E148">
        <v>68961</v>
      </c>
      <c r="F148" t="s">
        <v>1633</v>
      </c>
      <c r="G148" t="s">
        <v>1634</v>
      </c>
      <c r="H148" t="s">
        <v>400</v>
      </c>
      <c r="I148">
        <v>458</v>
      </c>
      <c r="J148">
        <v>458</v>
      </c>
      <c r="K148">
        <v>0</v>
      </c>
      <c r="L148">
        <v>0</v>
      </c>
      <c r="M148">
        <v>1984</v>
      </c>
      <c r="O148" t="s">
        <v>273</v>
      </c>
      <c r="Q148" t="s">
        <v>274</v>
      </c>
      <c r="R148" t="s">
        <v>275</v>
      </c>
      <c r="S148" t="s">
        <v>276</v>
      </c>
      <c r="T148" t="s">
        <v>273</v>
      </c>
      <c r="U148" t="s">
        <v>277</v>
      </c>
      <c r="W148">
        <v>1</v>
      </c>
      <c r="X148" t="s">
        <v>273</v>
      </c>
      <c r="Y148" t="s">
        <v>273</v>
      </c>
      <c r="Z148">
        <v>24</v>
      </c>
      <c r="AA148" t="s">
        <v>280</v>
      </c>
      <c r="AE148" t="s">
        <v>273</v>
      </c>
      <c r="AF148" t="s">
        <v>1635</v>
      </c>
      <c r="AG148" s="1">
        <v>2400</v>
      </c>
      <c r="AH148" s="1">
        <v>884</v>
      </c>
      <c r="AI148">
        <v>52</v>
      </c>
      <c r="AJ148">
        <v>884</v>
      </c>
      <c r="AK148" s="2">
        <v>45566</v>
      </c>
      <c r="AL148" s="2">
        <v>45930</v>
      </c>
      <c r="AM148" s="10">
        <v>29698</v>
      </c>
      <c r="AO148" s="10"/>
      <c r="AQ148" s="10"/>
      <c r="AS148" s="10"/>
      <c r="AT148" s="10">
        <v>29698</v>
      </c>
      <c r="AU148" s="10">
        <v>633</v>
      </c>
      <c r="AV148" s="10">
        <v>0</v>
      </c>
      <c r="AW148" s="10">
        <v>0</v>
      </c>
      <c r="AX148" s="10">
        <v>0</v>
      </c>
      <c r="AY148" s="10">
        <v>0</v>
      </c>
      <c r="AZ148" s="10">
        <v>633</v>
      </c>
      <c r="BB148" s="10">
        <v>0</v>
      </c>
      <c r="BC148" s="10">
        <v>0</v>
      </c>
      <c r="BD148" s="10">
        <v>0</v>
      </c>
      <c r="BE148" s="10">
        <v>0</v>
      </c>
      <c r="BF148" t="s">
        <v>278</v>
      </c>
      <c r="BG148" s="10">
        <v>0</v>
      </c>
      <c r="BH148" s="10">
        <v>0</v>
      </c>
      <c r="BI148" s="10">
        <v>30331</v>
      </c>
      <c r="BJ148" s="10">
        <v>0</v>
      </c>
      <c r="BK148" s="10">
        <v>0</v>
      </c>
      <c r="BL148" s="10">
        <v>0</v>
      </c>
      <c r="BM148" s="10">
        <v>0</v>
      </c>
      <c r="BN148" s="10">
        <v>0</v>
      </c>
      <c r="BO148" t="s">
        <v>280</v>
      </c>
      <c r="BQ148" s="10"/>
      <c r="BR148" s="10"/>
      <c r="BS148">
        <v>1</v>
      </c>
      <c r="BT148" s="10">
        <v>18668</v>
      </c>
      <c r="BU148" s="10">
        <v>1428</v>
      </c>
      <c r="BV148" s="10">
        <v>20096</v>
      </c>
      <c r="BW148" t="s">
        <v>280</v>
      </c>
      <c r="BX148" t="s">
        <v>280</v>
      </c>
      <c r="BY148" t="s">
        <v>273</v>
      </c>
      <c r="BZ148" t="s">
        <v>280</v>
      </c>
      <c r="CA148" t="s">
        <v>280</v>
      </c>
      <c r="CB148" t="s">
        <v>280</v>
      </c>
      <c r="CC148" t="s">
        <v>280</v>
      </c>
      <c r="CD148" t="s">
        <v>280</v>
      </c>
      <c r="CE148" t="s">
        <v>280</v>
      </c>
      <c r="CF148" t="s">
        <v>280</v>
      </c>
      <c r="CH148" s="10">
        <v>484</v>
      </c>
      <c r="CI148" s="10">
        <v>500</v>
      </c>
      <c r="CJ148" s="10">
        <v>75</v>
      </c>
      <c r="CK148" s="10">
        <v>1059</v>
      </c>
      <c r="CL148" s="10">
        <v>0</v>
      </c>
      <c r="CM148" s="10">
        <v>897</v>
      </c>
      <c r="CN148" s="10">
        <v>959</v>
      </c>
      <c r="CO148" s="10">
        <v>0</v>
      </c>
      <c r="CP148" s="10">
        <v>6300</v>
      </c>
      <c r="CQ148" s="10">
        <v>8156</v>
      </c>
      <c r="CR148" s="10">
        <v>29311</v>
      </c>
      <c r="CS148" s="10">
        <v>0</v>
      </c>
      <c r="CT148" s="1">
        <v>9103</v>
      </c>
      <c r="CU148">
        <v>121</v>
      </c>
      <c r="CV148">
        <v>100</v>
      </c>
      <c r="CW148" s="1">
        <v>9124</v>
      </c>
      <c r="CX148">
        <v>92</v>
      </c>
      <c r="CY148">
        <v>5</v>
      </c>
      <c r="CZ148">
        <v>0</v>
      </c>
      <c r="DA148">
        <v>97</v>
      </c>
      <c r="DB148">
        <v>347</v>
      </c>
      <c r="DC148">
        <v>0</v>
      </c>
      <c r="DD148">
        <v>187</v>
      </c>
      <c r="DE148">
        <v>160</v>
      </c>
      <c r="DF148">
        <v>3</v>
      </c>
      <c r="DG148">
        <v>0</v>
      </c>
      <c r="DH148">
        <v>0</v>
      </c>
      <c r="DI148">
        <v>3</v>
      </c>
      <c r="DJ148" t="s">
        <v>1636</v>
      </c>
      <c r="DK148">
        <v>137</v>
      </c>
      <c r="DL148">
        <v>0</v>
      </c>
      <c r="DM148">
        <v>0</v>
      </c>
      <c r="DN148">
        <v>137</v>
      </c>
      <c r="DO148" s="1">
        <v>9679</v>
      </c>
      <c r="DP148">
        <v>126</v>
      </c>
      <c r="DQ148">
        <v>287</v>
      </c>
      <c r="DR148" s="1">
        <v>9518</v>
      </c>
      <c r="DS148" t="s">
        <v>416</v>
      </c>
      <c r="DT148">
        <v>27</v>
      </c>
      <c r="DU148" t="s">
        <v>280</v>
      </c>
      <c r="DV148" t="s">
        <v>273</v>
      </c>
      <c r="DW148" t="s">
        <v>280</v>
      </c>
      <c r="DX148" t="s">
        <v>280</v>
      </c>
      <c r="DY148" t="s">
        <v>280</v>
      </c>
      <c r="DZ148" t="s">
        <v>273</v>
      </c>
      <c r="EA148" t="s">
        <v>280</v>
      </c>
      <c r="EB148" t="s">
        <v>273</v>
      </c>
      <c r="EC148" t="s">
        <v>280</v>
      </c>
      <c r="ED148" t="s">
        <v>280</v>
      </c>
      <c r="EE148" t="s">
        <v>280</v>
      </c>
      <c r="EF148" t="s">
        <v>280</v>
      </c>
      <c r="EG148">
        <v>179</v>
      </c>
      <c r="EH148" s="1">
        <v>1500</v>
      </c>
      <c r="EI148" t="s">
        <v>285</v>
      </c>
      <c r="EJ148">
        <v>3</v>
      </c>
      <c r="EK148" t="s">
        <v>285</v>
      </c>
      <c r="EL148">
        <v>350</v>
      </c>
      <c r="EM148" t="s">
        <v>285</v>
      </c>
      <c r="EN148">
        <v>553</v>
      </c>
      <c r="EO148">
        <v>400</v>
      </c>
      <c r="EP148">
        <v>21</v>
      </c>
      <c r="EQ148">
        <v>974</v>
      </c>
      <c r="ER148">
        <v>225</v>
      </c>
      <c r="ES148">
        <v>52</v>
      </c>
      <c r="ET148">
        <v>277</v>
      </c>
      <c r="EU148">
        <v>280</v>
      </c>
      <c r="EV148">
        <v>0</v>
      </c>
      <c r="EW148">
        <v>280</v>
      </c>
      <c r="EX148">
        <v>142</v>
      </c>
      <c r="EY148">
        <v>49</v>
      </c>
      <c r="EZ148">
        <v>191</v>
      </c>
      <c r="FA148">
        <v>0</v>
      </c>
      <c r="FB148">
        <v>0</v>
      </c>
      <c r="FC148">
        <v>0</v>
      </c>
      <c r="FD148">
        <v>748</v>
      </c>
      <c r="FE148" s="1">
        <v>1200</v>
      </c>
      <c r="FF148">
        <v>501</v>
      </c>
      <c r="FG148" s="1">
        <v>1722</v>
      </c>
      <c r="FH148">
        <v>0</v>
      </c>
      <c r="FI148">
        <v>1</v>
      </c>
      <c r="FJ148" t="s">
        <v>273</v>
      </c>
      <c r="FK148" t="s">
        <v>362</v>
      </c>
      <c r="FV148" t="s">
        <v>280</v>
      </c>
      <c r="FW148" t="s">
        <v>273</v>
      </c>
      <c r="FX148" t="s">
        <v>273</v>
      </c>
      <c r="FY148" t="s">
        <v>280</v>
      </c>
      <c r="FZ148" t="s">
        <v>280</v>
      </c>
      <c r="GA148" t="s">
        <v>280</v>
      </c>
      <c r="GB148">
        <v>1</v>
      </c>
      <c r="GC148" s="12"/>
      <c r="GE148">
        <v>3</v>
      </c>
      <c r="GF148">
        <v>5</v>
      </c>
      <c r="GG148">
        <v>8</v>
      </c>
      <c r="GH148">
        <v>0</v>
      </c>
      <c r="GI148">
        <v>0</v>
      </c>
      <c r="GJ148">
        <v>89</v>
      </c>
      <c r="GK148">
        <v>97</v>
      </c>
      <c r="GL148">
        <v>97</v>
      </c>
      <c r="GM148">
        <v>0</v>
      </c>
      <c r="GN148">
        <v>0</v>
      </c>
      <c r="GO148">
        <v>97</v>
      </c>
      <c r="GP148">
        <v>17</v>
      </c>
      <c r="GQ148">
        <v>95</v>
      </c>
      <c r="GR148">
        <v>112</v>
      </c>
      <c r="GS148">
        <v>0</v>
      </c>
      <c r="GT148">
        <v>0</v>
      </c>
      <c r="GU148">
        <v>550</v>
      </c>
      <c r="GV148">
        <v>662</v>
      </c>
      <c r="GW148">
        <v>662</v>
      </c>
      <c r="GX148">
        <v>0</v>
      </c>
      <c r="GY148">
        <v>0</v>
      </c>
      <c r="GZ148">
        <v>662</v>
      </c>
      <c r="HA148">
        <v>0</v>
      </c>
      <c r="HB148">
        <v>0</v>
      </c>
      <c r="HC148">
        <v>3</v>
      </c>
      <c r="HD148">
        <v>35</v>
      </c>
      <c r="HE148">
        <v>0</v>
      </c>
      <c r="HF148">
        <v>0</v>
      </c>
      <c r="HG148">
        <v>1</v>
      </c>
      <c r="HH148">
        <v>132</v>
      </c>
      <c r="HI148" t="s">
        <v>273</v>
      </c>
      <c r="HJ148">
        <v>12</v>
      </c>
      <c r="HK148" t="s">
        <v>280</v>
      </c>
      <c r="HM148" t="s">
        <v>280</v>
      </c>
      <c r="HO148" t="s">
        <v>431</v>
      </c>
      <c r="HP148" t="s">
        <v>273</v>
      </c>
      <c r="HQ148">
        <v>4</v>
      </c>
      <c r="HR148" t="s">
        <v>278</v>
      </c>
      <c r="HS148" t="s">
        <v>629</v>
      </c>
      <c r="HT148" t="s">
        <v>299</v>
      </c>
      <c r="HU148" t="s">
        <v>273</v>
      </c>
      <c r="HV148" t="s">
        <v>278</v>
      </c>
      <c r="HX148" t="s">
        <v>286</v>
      </c>
      <c r="HZ148">
        <v>306</v>
      </c>
      <c r="IA148">
        <v>178</v>
      </c>
      <c r="IB148" t="s">
        <v>273</v>
      </c>
      <c r="IC148" t="s">
        <v>280</v>
      </c>
      <c r="ID148" t="s">
        <v>273</v>
      </c>
      <c r="IE148" t="s">
        <v>280</v>
      </c>
      <c r="IF148" t="s">
        <v>273</v>
      </c>
      <c r="IG148" t="s">
        <v>273</v>
      </c>
      <c r="IH148" t="s">
        <v>280</v>
      </c>
      <c r="II148" t="s">
        <v>280</v>
      </c>
      <c r="IJ148" t="s">
        <v>280</v>
      </c>
      <c r="IK148" t="s">
        <v>280</v>
      </c>
      <c r="IL148" t="s">
        <v>280</v>
      </c>
      <c r="IM148" t="s">
        <v>280</v>
      </c>
      <c r="IN148" t="s">
        <v>273</v>
      </c>
      <c r="IO148" t="s">
        <v>273</v>
      </c>
      <c r="IP148" t="s">
        <v>280</v>
      </c>
      <c r="IQ148" t="s">
        <v>280</v>
      </c>
      <c r="IR148" t="s">
        <v>280</v>
      </c>
      <c r="IS148" t="s">
        <v>280</v>
      </c>
      <c r="IU148" t="s">
        <v>280</v>
      </c>
      <c r="IW148">
        <v>2</v>
      </c>
      <c r="IX148">
        <v>26</v>
      </c>
      <c r="IY148">
        <v>0.65</v>
      </c>
      <c r="IZ148">
        <v>0</v>
      </c>
      <c r="JA148">
        <v>0</v>
      </c>
      <c r="JB148">
        <v>0</v>
      </c>
      <c r="JC148">
        <v>0</v>
      </c>
      <c r="JD148">
        <v>0</v>
      </c>
      <c r="JE148">
        <v>0</v>
      </c>
      <c r="JF148">
        <v>0.65</v>
      </c>
      <c r="JG148" t="s">
        <v>302</v>
      </c>
      <c r="JH148" s="14">
        <v>15.64</v>
      </c>
      <c r="JI148">
        <v>0</v>
      </c>
      <c r="JJ148">
        <v>0</v>
      </c>
      <c r="JK148" t="s">
        <v>1637</v>
      </c>
      <c r="JL148" t="s">
        <v>302</v>
      </c>
      <c r="JM148" s="2">
        <v>46049</v>
      </c>
    </row>
    <row r="149" spans="1:273" x14ac:dyDescent="0.25">
      <c r="A149" t="s">
        <v>1638</v>
      </c>
      <c r="B149" t="s">
        <v>1639</v>
      </c>
      <c r="C149" t="s">
        <v>1640</v>
      </c>
      <c r="D149" t="s">
        <v>1641</v>
      </c>
      <c r="E149">
        <v>68758</v>
      </c>
      <c r="F149" t="s">
        <v>503</v>
      </c>
      <c r="G149" t="s">
        <v>1642</v>
      </c>
      <c r="H149" t="s">
        <v>310</v>
      </c>
      <c r="I149">
        <v>634</v>
      </c>
      <c r="J149">
        <v>634</v>
      </c>
      <c r="K149">
        <v>0</v>
      </c>
      <c r="L149">
        <v>0</v>
      </c>
      <c r="M149">
        <v>1962</v>
      </c>
      <c r="N149">
        <v>1996</v>
      </c>
      <c r="O149" t="s">
        <v>280</v>
      </c>
      <c r="Q149" t="s">
        <v>274</v>
      </c>
      <c r="R149" t="s">
        <v>275</v>
      </c>
      <c r="S149" t="s">
        <v>276</v>
      </c>
      <c r="T149" t="s">
        <v>273</v>
      </c>
      <c r="U149" t="s">
        <v>277</v>
      </c>
      <c r="W149">
        <v>1</v>
      </c>
      <c r="X149" t="s">
        <v>273</v>
      </c>
      <c r="Y149" t="s">
        <v>273</v>
      </c>
      <c r="Z149">
        <v>3</v>
      </c>
      <c r="AA149" t="s">
        <v>280</v>
      </c>
      <c r="AE149" t="s">
        <v>273</v>
      </c>
      <c r="AG149" s="1">
        <v>3080</v>
      </c>
      <c r="AH149" s="1">
        <v>1664</v>
      </c>
      <c r="AI149">
        <v>52</v>
      </c>
      <c r="AJ149" s="1">
        <v>1664</v>
      </c>
      <c r="AK149" s="2">
        <v>45566</v>
      </c>
      <c r="AL149" s="2">
        <v>45930</v>
      </c>
      <c r="AM149" s="10">
        <v>67000</v>
      </c>
      <c r="AO149" s="10"/>
      <c r="AP149" t="s">
        <v>506</v>
      </c>
      <c r="AQ149" s="10">
        <v>9575</v>
      </c>
      <c r="AS149" s="10"/>
      <c r="AT149" s="10">
        <v>76575</v>
      </c>
      <c r="AU149" s="10">
        <v>951</v>
      </c>
      <c r="AV149" s="10">
        <v>0</v>
      </c>
      <c r="AW149" s="10">
        <v>0</v>
      </c>
      <c r="AX149" s="10">
        <v>0</v>
      </c>
      <c r="AY149" s="10">
        <v>0</v>
      </c>
      <c r="AZ149" s="10">
        <v>951</v>
      </c>
      <c r="BB149" s="10">
        <v>0</v>
      </c>
      <c r="BC149" s="10">
        <v>0</v>
      </c>
      <c r="BD149" s="10">
        <v>0</v>
      </c>
      <c r="BE149" s="10">
        <v>0</v>
      </c>
      <c r="BF149" t="s">
        <v>1643</v>
      </c>
      <c r="BG149" s="10">
        <v>25</v>
      </c>
      <c r="BH149" s="10">
        <v>25</v>
      </c>
      <c r="BI149" s="10">
        <v>77551</v>
      </c>
      <c r="BJ149" s="10">
        <v>0</v>
      </c>
      <c r="BK149" s="10">
        <v>0</v>
      </c>
      <c r="BL149" s="10">
        <v>0</v>
      </c>
      <c r="BM149" s="10">
        <v>0</v>
      </c>
      <c r="BN149" s="10">
        <v>0</v>
      </c>
      <c r="BO149" t="s">
        <v>280</v>
      </c>
      <c r="BQ149" s="10"/>
      <c r="BR149" s="10"/>
      <c r="BS149">
        <v>0</v>
      </c>
      <c r="BT149" s="10">
        <v>32913</v>
      </c>
      <c r="BU149" s="10">
        <v>3937</v>
      </c>
      <c r="BV149" s="10">
        <v>36850</v>
      </c>
      <c r="BW149" t="s">
        <v>273</v>
      </c>
      <c r="BX149" t="s">
        <v>273</v>
      </c>
      <c r="BY149" t="s">
        <v>273</v>
      </c>
      <c r="BZ149" t="s">
        <v>273</v>
      </c>
      <c r="CA149" t="s">
        <v>273</v>
      </c>
      <c r="CB149" t="s">
        <v>273</v>
      </c>
      <c r="CC149" t="s">
        <v>273</v>
      </c>
      <c r="CD149" t="s">
        <v>273</v>
      </c>
      <c r="CE149" t="s">
        <v>280</v>
      </c>
      <c r="CF149" t="s">
        <v>273</v>
      </c>
      <c r="CH149" s="10">
        <v>5500</v>
      </c>
      <c r="CI149" s="10">
        <v>0</v>
      </c>
      <c r="CJ149" s="10">
        <v>150</v>
      </c>
      <c r="CK149" s="10">
        <v>5650</v>
      </c>
      <c r="CL149" s="10">
        <v>0</v>
      </c>
      <c r="CM149" s="10">
        <v>1656</v>
      </c>
      <c r="CN149" s="10">
        <v>1129</v>
      </c>
      <c r="CO149" s="10">
        <v>100</v>
      </c>
      <c r="CP149" s="10">
        <v>4500</v>
      </c>
      <c r="CQ149" s="10">
        <v>7385</v>
      </c>
      <c r="CR149" s="10">
        <v>49885</v>
      </c>
      <c r="CS149" s="10">
        <v>0</v>
      </c>
      <c r="CT149" s="1">
        <v>16969</v>
      </c>
      <c r="CU149">
        <v>343</v>
      </c>
      <c r="CV149">
        <v>602</v>
      </c>
      <c r="CW149" s="1">
        <v>16710</v>
      </c>
      <c r="CX149">
        <v>125</v>
      </c>
      <c r="CY149">
        <v>0</v>
      </c>
      <c r="CZ149">
        <v>9</v>
      </c>
      <c r="DA149">
        <v>116</v>
      </c>
      <c r="DB149">
        <v>219</v>
      </c>
      <c r="DC149">
        <v>0</v>
      </c>
      <c r="DD149">
        <v>100</v>
      </c>
      <c r="DE149">
        <v>119</v>
      </c>
      <c r="DF149">
        <v>4</v>
      </c>
      <c r="DG149">
        <v>0</v>
      </c>
      <c r="DH149">
        <v>2</v>
      </c>
      <c r="DI149">
        <v>2</v>
      </c>
      <c r="DJ149" t="s">
        <v>1644</v>
      </c>
      <c r="DK149">
        <v>42</v>
      </c>
      <c r="DL149">
        <v>2</v>
      </c>
      <c r="DM149">
        <v>0</v>
      </c>
      <c r="DN149">
        <v>44</v>
      </c>
      <c r="DO149" s="1">
        <v>17355</v>
      </c>
      <c r="DP149">
        <v>345</v>
      </c>
      <c r="DQ149">
        <v>711</v>
      </c>
      <c r="DR149" s="1">
        <v>16989</v>
      </c>
      <c r="DS149" t="s">
        <v>1645</v>
      </c>
      <c r="DT149">
        <v>62</v>
      </c>
      <c r="DU149" t="s">
        <v>280</v>
      </c>
      <c r="DV149" t="s">
        <v>273</v>
      </c>
      <c r="DW149" t="s">
        <v>280</v>
      </c>
      <c r="DX149" t="s">
        <v>280</v>
      </c>
      <c r="DY149" t="s">
        <v>280</v>
      </c>
      <c r="DZ149" t="s">
        <v>273</v>
      </c>
      <c r="EA149" t="s">
        <v>280</v>
      </c>
      <c r="EB149" t="s">
        <v>273</v>
      </c>
      <c r="EC149" t="s">
        <v>280</v>
      </c>
      <c r="ED149" t="s">
        <v>280</v>
      </c>
      <c r="EE149" t="s">
        <v>280</v>
      </c>
      <c r="EF149" t="s">
        <v>280</v>
      </c>
      <c r="EG149">
        <v>882</v>
      </c>
      <c r="EH149" s="1">
        <v>6288</v>
      </c>
      <c r="EI149" t="s">
        <v>281</v>
      </c>
      <c r="EJ149">
        <v>283</v>
      </c>
      <c r="EK149" t="s">
        <v>281</v>
      </c>
      <c r="EL149">
        <v>477</v>
      </c>
      <c r="EM149" t="s">
        <v>281</v>
      </c>
      <c r="EN149" s="1">
        <v>1300</v>
      </c>
      <c r="EO149" s="1">
        <v>3059</v>
      </c>
      <c r="EP149">
        <v>15</v>
      </c>
      <c r="EQ149" s="1">
        <v>4374</v>
      </c>
      <c r="ER149">
        <v>501</v>
      </c>
      <c r="ES149">
        <v>14</v>
      </c>
      <c r="ET149">
        <v>515</v>
      </c>
      <c r="EU149">
        <v>2</v>
      </c>
      <c r="EV149">
        <v>0</v>
      </c>
      <c r="EW149">
        <v>2</v>
      </c>
      <c r="EX149">
        <v>177</v>
      </c>
      <c r="EY149">
        <v>18</v>
      </c>
      <c r="EZ149">
        <v>195</v>
      </c>
      <c r="FA149">
        <v>0</v>
      </c>
      <c r="FB149">
        <v>0</v>
      </c>
      <c r="FC149">
        <v>0</v>
      </c>
      <c r="FD149">
        <v>712</v>
      </c>
      <c r="FE149" s="1">
        <v>1980</v>
      </c>
      <c r="FF149" s="1">
        <v>3091</v>
      </c>
      <c r="FG149" s="1">
        <v>5086</v>
      </c>
      <c r="FH149">
        <v>0</v>
      </c>
      <c r="FI149">
        <v>0</v>
      </c>
      <c r="FJ149" t="s">
        <v>280</v>
      </c>
      <c r="FK149" t="s">
        <v>295</v>
      </c>
      <c r="FV149" t="s">
        <v>273</v>
      </c>
      <c r="FW149" t="s">
        <v>273</v>
      </c>
      <c r="FX149" t="s">
        <v>273</v>
      </c>
      <c r="FY149" t="s">
        <v>280</v>
      </c>
      <c r="FZ149" t="s">
        <v>280</v>
      </c>
      <c r="GA149" t="s">
        <v>280</v>
      </c>
      <c r="GB149">
        <v>4</v>
      </c>
      <c r="GC149" s="12"/>
      <c r="GE149">
        <v>87</v>
      </c>
      <c r="GF149">
        <v>59</v>
      </c>
      <c r="GG149">
        <v>146</v>
      </c>
      <c r="GH149">
        <v>16</v>
      </c>
      <c r="GI149">
        <v>0</v>
      </c>
      <c r="GJ149">
        <v>4</v>
      </c>
      <c r="GK149">
        <v>166</v>
      </c>
      <c r="GL149">
        <v>165</v>
      </c>
      <c r="GM149">
        <v>1</v>
      </c>
      <c r="GN149">
        <v>0</v>
      </c>
      <c r="GO149">
        <v>166</v>
      </c>
      <c r="GP149">
        <v>714</v>
      </c>
      <c r="GQ149">
        <v>752</v>
      </c>
      <c r="GR149" s="1">
        <v>1466</v>
      </c>
      <c r="GS149">
        <v>185</v>
      </c>
      <c r="GT149">
        <v>0</v>
      </c>
      <c r="GU149">
        <v>306</v>
      </c>
      <c r="GV149" s="1">
        <v>1957</v>
      </c>
      <c r="GW149" s="1">
        <v>1772</v>
      </c>
      <c r="GX149">
        <v>185</v>
      </c>
      <c r="GY149">
        <v>0</v>
      </c>
      <c r="GZ149" s="1">
        <v>1957</v>
      </c>
      <c r="HA149">
        <v>0</v>
      </c>
      <c r="HB149">
        <v>0</v>
      </c>
      <c r="HC149">
        <v>6</v>
      </c>
      <c r="HE149">
        <v>0</v>
      </c>
      <c r="HF149">
        <v>0</v>
      </c>
      <c r="HG149">
        <v>0</v>
      </c>
      <c r="HH149">
        <v>0</v>
      </c>
      <c r="HI149" t="s">
        <v>273</v>
      </c>
      <c r="HJ149">
        <v>110</v>
      </c>
      <c r="HK149" t="s">
        <v>280</v>
      </c>
      <c r="HM149" t="s">
        <v>280</v>
      </c>
      <c r="HO149" t="s">
        <v>313</v>
      </c>
      <c r="HP149" t="s">
        <v>273</v>
      </c>
      <c r="HQ149">
        <v>6</v>
      </c>
      <c r="HR149" t="s">
        <v>300</v>
      </c>
      <c r="HS149" t="s">
        <v>1646</v>
      </c>
      <c r="HT149" t="s">
        <v>544</v>
      </c>
      <c r="HU149" t="s">
        <v>273</v>
      </c>
      <c r="HV149" t="s">
        <v>278</v>
      </c>
      <c r="HX149" t="s">
        <v>366</v>
      </c>
      <c r="HZ149">
        <v>62</v>
      </c>
      <c r="IA149">
        <v>63</v>
      </c>
      <c r="IB149" t="s">
        <v>280</v>
      </c>
      <c r="IC149" t="s">
        <v>280</v>
      </c>
      <c r="ID149" t="s">
        <v>280</v>
      </c>
      <c r="IE149" t="s">
        <v>280</v>
      </c>
      <c r="IF149" t="s">
        <v>280</v>
      </c>
      <c r="IG149" t="s">
        <v>280</v>
      </c>
      <c r="IH149" t="s">
        <v>273</v>
      </c>
      <c r="II149" t="s">
        <v>280</v>
      </c>
      <c r="IJ149" t="s">
        <v>273</v>
      </c>
      <c r="IK149" t="s">
        <v>273</v>
      </c>
      <c r="IL149" t="s">
        <v>280</v>
      </c>
      <c r="IM149" t="s">
        <v>280</v>
      </c>
      <c r="IN149" t="s">
        <v>280</v>
      </c>
      <c r="IO149" t="s">
        <v>280</v>
      </c>
      <c r="IP149" t="s">
        <v>280</v>
      </c>
      <c r="IQ149" t="s">
        <v>280</v>
      </c>
      <c r="IR149" t="s">
        <v>280</v>
      </c>
      <c r="IS149" t="s">
        <v>280</v>
      </c>
      <c r="IU149" t="s">
        <v>280</v>
      </c>
      <c r="IW149">
        <v>1</v>
      </c>
      <c r="IX149">
        <v>32</v>
      </c>
      <c r="IY149">
        <v>0.8</v>
      </c>
      <c r="IZ149">
        <v>0</v>
      </c>
      <c r="JA149">
        <v>0</v>
      </c>
      <c r="JB149">
        <v>0</v>
      </c>
      <c r="JC149">
        <v>1</v>
      </c>
      <c r="JD149">
        <v>2</v>
      </c>
      <c r="JE149">
        <v>0.05</v>
      </c>
      <c r="JF149">
        <v>0.85</v>
      </c>
      <c r="JG149" t="s">
        <v>302</v>
      </c>
      <c r="JH149" s="14">
        <v>18</v>
      </c>
      <c r="JI149">
        <v>1</v>
      </c>
      <c r="JJ149">
        <v>0.5</v>
      </c>
      <c r="JK149" t="s">
        <v>1647</v>
      </c>
      <c r="JL149" t="s">
        <v>302</v>
      </c>
      <c r="JM149" s="2">
        <v>46086</v>
      </c>
    </row>
    <row r="150" spans="1:273" x14ac:dyDescent="0.25">
      <c r="A150" t="s">
        <v>1648</v>
      </c>
      <c r="B150" t="s">
        <v>1649</v>
      </c>
      <c r="C150" t="s">
        <v>1650</v>
      </c>
      <c r="D150" t="s">
        <v>1651</v>
      </c>
      <c r="E150">
        <v>68760</v>
      </c>
      <c r="F150" t="s">
        <v>610</v>
      </c>
      <c r="G150" t="s">
        <v>1652</v>
      </c>
      <c r="H150" t="s">
        <v>310</v>
      </c>
      <c r="I150">
        <v>361</v>
      </c>
      <c r="J150">
        <v>361</v>
      </c>
      <c r="K150">
        <v>0</v>
      </c>
      <c r="L150">
        <v>0</v>
      </c>
      <c r="M150">
        <v>1973</v>
      </c>
      <c r="N150">
        <v>2008</v>
      </c>
      <c r="O150" t="s">
        <v>280</v>
      </c>
      <c r="Q150" t="s">
        <v>274</v>
      </c>
      <c r="R150" t="s">
        <v>275</v>
      </c>
      <c r="S150" t="s">
        <v>276</v>
      </c>
      <c r="T150" t="s">
        <v>273</v>
      </c>
      <c r="U150" t="s">
        <v>277</v>
      </c>
      <c r="W150">
        <v>1</v>
      </c>
      <c r="X150" t="s">
        <v>273</v>
      </c>
      <c r="Y150" t="s">
        <v>273</v>
      </c>
      <c r="Z150">
        <v>59</v>
      </c>
      <c r="AA150" t="s">
        <v>280</v>
      </c>
      <c r="AC150" t="s">
        <v>273</v>
      </c>
      <c r="AE150" t="s">
        <v>273</v>
      </c>
      <c r="AG150" s="1">
        <v>1500</v>
      </c>
      <c r="AH150" s="1">
        <v>997</v>
      </c>
      <c r="AI150">
        <v>52</v>
      </c>
      <c r="AJ150">
        <v>997</v>
      </c>
      <c r="AK150" s="2">
        <v>45566</v>
      </c>
      <c r="AL150" s="2">
        <v>45930</v>
      </c>
      <c r="AM150" s="10">
        <v>27500</v>
      </c>
      <c r="AO150" s="10"/>
      <c r="AP150" t="s">
        <v>865</v>
      </c>
      <c r="AQ150" s="10">
        <v>5000</v>
      </c>
      <c r="AS150" s="10"/>
      <c r="AT150" s="10">
        <v>32500</v>
      </c>
      <c r="AU150" s="10">
        <v>200</v>
      </c>
      <c r="AV150" s="10">
        <v>0</v>
      </c>
      <c r="AW150" s="10">
        <v>0</v>
      </c>
      <c r="AX150" s="10">
        <v>0</v>
      </c>
      <c r="AY150" s="10">
        <v>0</v>
      </c>
      <c r="AZ150" s="10">
        <v>200</v>
      </c>
      <c r="BB150" s="10">
        <v>0</v>
      </c>
      <c r="BC150" s="10">
        <v>0</v>
      </c>
      <c r="BD150" s="10">
        <v>0</v>
      </c>
      <c r="BE150" s="10">
        <v>0</v>
      </c>
      <c r="BF150" t="s">
        <v>278</v>
      </c>
      <c r="BG150" s="10">
        <v>0</v>
      </c>
      <c r="BH150" s="10">
        <v>0</v>
      </c>
      <c r="BI150" s="10">
        <v>32700</v>
      </c>
      <c r="BJ150" s="10">
        <v>0</v>
      </c>
      <c r="BK150" s="10">
        <v>0</v>
      </c>
      <c r="BL150" s="10">
        <v>0</v>
      </c>
      <c r="BM150" s="10">
        <v>0</v>
      </c>
      <c r="BN150" s="10">
        <v>0</v>
      </c>
      <c r="BO150" t="s">
        <v>280</v>
      </c>
      <c r="BQ150" s="10"/>
      <c r="BR150" s="10"/>
      <c r="BS150">
        <v>34</v>
      </c>
      <c r="BT150" s="10">
        <v>14231</v>
      </c>
      <c r="BU150" s="10">
        <v>1124</v>
      </c>
      <c r="BV150" s="10">
        <v>15355</v>
      </c>
      <c r="BW150" t="s">
        <v>280</v>
      </c>
      <c r="BX150" t="s">
        <v>280</v>
      </c>
      <c r="BY150" t="s">
        <v>280</v>
      </c>
      <c r="BZ150" t="s">
        <v>280</v>
      </c>
      <c r="CA150" t="s">
        <v>280</v>
      </c>
      <c r="CB150" t="s">
        <v>280</v>
      </c>
      <c r="CC150" t="s">
        <v>280</v>
      </c>
      <c r="CD150" t="s">
        <v>280</v>
      </c>
      <c r="CE150" t="s">
        <v>280</v>
      </c>
      <c r="CF150" t="s">
        <v>280</v>
      </c>
      <c r="CH150" s="10">
        <v>6392</v>
      </c>
      <c r="CI150" s="10">
        <v>0</v>
      </c>
      <c r="CJ150" s="10">
        <v>0</v>
      </c>
      <c r="CK150" s="10">
        <v>6392</v>
      </c>
      <c r="CL150" s="10">
        <v>0</v>
      </c>
      <c r="CM150" s="10">
        <v>800</v>
      </c>
      <c r="CN150" s="10">
        <v>1920</v>
      </c>
      <c r="CO150" s="10">
        <v>0</v>
      </c>
      <c r="CP150" s="10">
        <v>4025</v>
      </c>
      <c r="CQ150" s="10">
        <v>6745</v>
      </c>
      <c r="CR150" s="10">
        <v>28492</v>
      </c>
      <c r="CS150" s="10">
        <v>200</v>
      </c>
      <c r="CT150" s="1">
        <v>11695</v>
      </c>
      <c r="CU150">
        <v>389</v>
      </c>
      <c r="CV150">
        <v>91</v>
      </c>
      <c r="CW150" s="1">
        <v>11993</v>
      </c>
      <c r="CX150">
        <v>317</v>
      </c>
      <c r="CY150">
        <v>0</v>
      </c>
      <c r="CZ150">
        <v>0</v>
      </c>
      <c r="DA150">
        <v>317</v>
      </c>
      <c r="DB150">
        <v>707</v>
      </c>
      <c r="DC150">
        <v>790</v>
      </c>
      <c r="DD150">
        <v>0</v>
      </c>
      <c r="DE150" s="1">
        <v>1497</v>
      </c>
      <c r="DF150">
        <v>14</v>
      </c>
      <c r="DG150">
        <v>0</v>
      </c>
      <c r="DH150">
        <v>0</v>
      </c>
      <c r="DI150">
        <v>14</v>
      </c>
      <c r="DJ150" t="s">
        <v>297</v>
      </c>
      <c r="DK150">
        <v>0</v>
      </c>
      <c r="DL150">
        <v>0</v>
      </c>
      <c r="DM150">
        <v>0</v>
      </c>
      <c r="DN150">
        <v>0</v>
      </c>
      <c r="DO150" s="1">
        <v>12719</v>
      </c>
      <c r="DP150" s="1">
        <v>1179</v>
      </c>
      <c r="DQ150">
        <v>91</v>
      </c>
      <c r="DR150" s="1">
        <v>13807</v>
      </c>
      <c r="DS150" t="s">
        <v>1653</v>
      </c>
      <c r="DU150" t="s">
        <v>280</v>
      </c>
      <c r="DV150" t="s">
        <v>280</v>
      </c>
      <c r="DW150" t="s">
        <v>280</v>
      </c>
      <c r="DX150" t="s">
        <v>280</v>
      </c>
      <c r="DY150" t="s">
        <v>280</v>
      </c>
      <c r="DZ150" t="s">
        <v>280</v>
      </c>
      <c r="EA150" t="s">
        <v>280</v>
      </c>
      <c r="EB150" t="s">
        <v>280</v>
      </c>
      <c r="EC150" t="s">
        <v>280</v>
      </c>
      <c r="ED150" t="s">
        <v>280</v>
      </c>
      <c r="EE150" t="s">
        <v>280</v>
      </c>
      <c r="EF150" t="s">
        <v>280</v>
      </c>
      <c r="EG150">
        <v>205</v>
      </c>
      <c r="EH150" s="1">
        <v>3731</v>
      </c>
      <c r="EI150" t="s">
        <v>281</v>
      </c>
      <c r="EJ150">
        <v>200</v>
      </c>
      <c r="EK150" t="s">
        <v>285</v>
      </c>
      <c r="EL150">
        <v>251</v>
      </c>
      <c r="EM150" t="s">
        <v>281</v>
      </c>
      <c r="EN150" s="1">
        <v>1243</v>
      </c>
      <c r="EO150">
        <v>556</v>
      </c>
      <c r="EP150">
        <v>0</v>
      </c>
      <c r="EQ150" s="1">
        <v>1799</v>
      </c>
      <c r="ER150">
        <v>0</v>
      </c>
      <c r="ES150">
        <v>0</v>
      </c>
      <c r="ET150">
        <v>0</v>
      </c>
      <c r="EU150">
        <v>0</v>
      </c>
      <c r="EV150">
        <v>0</v>
      </c>
      <c r="EW150">
        <v>0</v>
      </c>
      <c r="EX150">
        <v>0</v>
      </c>
      <c r="EY150">
        <v>0</v>
      </c>
      <c r="EZ150">
        <v>0</v>
      </c>
      <c r="FA150">
        <v>0</v>
      </c>
      <c r="FB150">
        <v>0</v>
      </c>
      <c r="FC150">
        <v>0</v>
      </c>
      <c r="FD150">
        <v>0</v>
      </c>
      <c r="FE150" s="1">
        <v>1243</v>
      </c>
      <c r="FF150">
        <v>556</v>
      </c>
      <c r="FG150" s="1">
        <v>1799</v>
      </c>
      <c r="FH150">
        <v>0</v>
      </c>
      <c r="FI150">
        <v>175</v>
      </c>
      <c r="FJ150" t="s">
        <v>280</v>
      </c>
      <c r="FK150" t="s">
        <v>362</v>
      </c>
      <c r="FV150" t="s">
        <v>280</v>
      </c>
      <c r="FW150" t="s">
        <v>280</v>
      </c>
      <c r="FX150" t="s">
        <v>273</v>
      </c>
      <c r="FY150" t="s">
        <v>280</v>
      </c>
      <c r="FZ150" t="s">
        <v>280</v>
      </c>
      <c r="GA150" t="s">
        <v>280</v>
      </c>
      <c r="GB150">
        <v>3</v>
      </c>
      <c r="GC150" s="12" t="s">
        <v>280</v>
      </c>
      <c r="GE150">
        <v>12</v>
      </c>
      <c r="GF150">
        <v>26</v>
      </c>
      <c r="GG150">
        <v>38</v>
      </c>
      <c r="GH150">
        <v>0</v>
      </c>
      <c r="GI150">
        <v>27</v>
      </c>
      <c r="GJ150">
        <v>5</v>
      </c>
      <c r="GK150">
        <v>70</v>
      </c>
      <c r="GL150">
        <v>69</v>
      </c>
      <c r="GM150">
        <v>1</v>
      </c>
      <c r="GN150">
        <v>0</v>
      </c>
      <c r="GO150">
        <v>70</v>
      </c>
      <c r="GP150">
        <v>164</v>
      </c>
      <c r="GQ150">
        <v>126</v>
      </c>
      <c r="GR150">
        <v>290</v>
      </c>
      <c r="GS150">
        <v>0</v>
      </c>
      <c r="GT150">
        <v>171</v>
      </c>
      <c r="GU150">
        <v>101</v>
      </c>
      <c r="GV150">
        <v>562</v>
      </c>
      <c r="GW150">
        <v>484</v>
      </c>
      <c r="GX150">
        <v>75</v>
      </c>
      <c r="GY150">
        <v>3</v>
      </c>
      <c r="GZ150">
        <v>562</v>
      </c>
      <c r="HA150">
        <v>0</v>
      </c>
      <c r="HB150">
        <v>0</v>
      </c>
      <c r="HC150">
        <v>10</v>
      </c>
      <c r="HE150">
        <v>0</v>
      </c>
      <c r="HF150">
        <v>0</v>
      </c>
      <c r="HG150">
        <v>0</v>
      </c>
      <c r="HH150">
        <v>0</v>
      </c>
      <c r="HI150" t="s">
        <v>273</v>
      </c>
      <c r="HJ150">
        <v>11</v>
      </c>
      <c r="HK150" t="s">
        <v>273</v>
      </c>
      <c r="HL150">
        <v>4</v>
      </c>
      <c r="HM150" t="s">
        <v>273</v>
      </c>
      <c r="HN150">
        <v>5</v>
      </c>
      <c r="HO150" t="s">
        <v>379</v>
      </c>
      <c r="HP150" t="s">
        <v>273</v>
      </c>
      <c r="HQ150">
        <v>3</v>
      </c>
      <c r="HR150" t="s">
        <v>1654</v>
      </c>
      <c r="HS150" t="s">
        <v>471</v>
      </c>
      <c r="HT150" t="s">
        <v>365</v>
      </c>
      <c r="HU150" t="s">
        <v>273</v>
      </c>
      <c r="HV150" s="1">
        <v>1927</v>
      </c>
      <c r="HW150" t="s">
        <v>285</v>
      </c>
      <c r="HX150" t="s">
        <v>1273</v>
      </c>
      <c r="HZ150">
        <v>67</v>
      </c>
      <c r="IA150">
        <v>69</v>
      </c>
      <c r="IB150" t="s">
        <v>280</v>
      </c>
      <c r="IC150" t="s">
        <v>280</v>
      </c>
      <c r="ID150" t="s">
        <v>280</v>
      </c>
      <c r="IE150" t="s">
        <v>280</v>
      </c>
      <c r="IF150" t="s">
        <v>280</v>
      </c>
      <c r="IG150" t="s">
        <v>280</v>
      </c>
      <c r="IH150" t="s">
        <v>280</v>
      </c>
      <c r="II150" t="s">
        <v>280</v>
      </c>
      <c r="IJ150" t="s">
        <v>280</v>
      </c>
      <c r="IK150" t="s">
        <v>280</v>
      </c>
      <c r="IL150" t="s">
        <v>280</v>
      </c>
      <c r="IM150" t="s">
        <v>280</v>
      </c>
      <c r="IN150" t="s">
        <v>280</v>
      </c>
      <c r="IO150" t="s">
        <v>280</v>
      </c>
      <c r="IP150" t="s">
        <v>280</v>
      </c>
      <c r="IQ150" t="s">
        <v>280</v>
      </c>
      <c r="IR150" t="s">
        <v>280</v>
      </c>
      <c r="IS150" t="s">
        <v>280</v>
      </c>
      <c r="IU150" t="s">
        <v>280</v>
      </c>
      <c r="IW150">
        <v>2</v>
      </c>
      <c r="IX150">
        <v>20</v>
      </c>
      <c r="IY150">
        <v>0.5</v>
      </c>
      <c r="IZ150">
        <v>0</v>
      </c>
      <c r="JA150">
        <v>0</v>
      </c>
      <c r="JB150">
        <v>0</v>
      </c>
      <c r="JC150">
        <v>1</v>
      </c>
      <c r="JD150">
        <v>1</v>
      </c>
      <c r="JE150">
        <v>0.03</v>
      </c>
      <c r="JF150">
        <v>0.53</v>
      </c>
      <c r="JG150" t="s">
        <v>302</v>
      </c>
      <c r="JH150" s="14">
        <v>17</v>
      </c>
      <c r="JI150">
        <v>0</v>
      </c>
      <c r="JJ150">
        <v>0</v>
      </c>
      <c r="JK150" t="s">
        <v>1655</v>
      </c>
      <c r="JL150" t="s">
        <v>302</v>
      </c>
      <c r="JM150" s="2">
        <v>46109</v>
      </c>
    </row>
    <row r="151" spans="1:273" x14ac:dyDescent="0.25">
      <c r="A151" t="s">
        <v>1656</v>
      </c>
      <c r="B151" t="s">
        <v>1657</v>
      </c>
      <c r="C151" t="s">
        <v>1657</v>
      </c>
      <c r="D151" t="s">
        <v>1658</v>
      </c>
      <c r="E151">
        <v>68701</v>
      </c>
      <c r="F151" t="s">
        <v>503</v>
      </c>
      <c r="G151" t="s">
        <v>1659</v>
      </c>
      <c r="H151" t="s">
        <v>310</v>
      </c>
      <c r="I151" s="1">
        <v>26162</v>
      </c>
      <c r="J151" s="1">
        <v>26162</v>
      </c>
      <c r="K151">
        <v>0</v>
      </c>
      <c r="L151">
        <v>0</v>
      </c>
      <c r="M151">
        <v>1977</v>
      </c>
      <c r="N151">
        <v>2018</v>
      </c>
      <c r="O151" t="s">
        <v>280</v>
      </c>
      <c r="Q151" t="s">
        <v>274</v>
      </c>
      <c r="R151" t="s">
        <v>275</v>
      </c>
      <c r="S151" t="s">
        <v>276</v>
      </c>
      <c r="T151" t="s">
        <v>273</v>
      </c>
      <c r="U151" t="s">
        <v>277</v>
      </c>
      <c r="W151">
        <v>1</v>
      </c>
      <c r="X151" t="s">
        <v>273</v>
      </c>
      <c r="Y151" t="s">
        <v>273</v>
      </c>
      <c r="Z151">
        <v>696</v>
      </c>
      <c r="AA151" t="s">
        <v>280</v>
      </c>
      <c r="AB151" t="s">
        <v>273</v>
      </c>
      <c r="AD151" t="s">
        <v>273</v>
      </c>
      <c r="AE151" t="s">
        <v>273</v>
      </c>
      <c r="AG151" s="1">
        <v>38000</v>
      </c>
      <c r="AH151" s="1">
        <v>3176</v>
      </c>
      <c r="AI151">
        <v>52</v>
      </c>
      <c r="AJ151" s="1">
        <v>3176</v>
      </c>
      <c r="AK151" s="2">
        <v>45566</v>
      </c>
      <c r="AL151" s="2">
        <v>45930</v>
      </c>
      <c r="AM151" s="10">
        <v>2167763</v>
      </c>
      <c r="AO151" s="10"/>
      <c r="AQ151" s="10"/>
      <c r="AS151" s="10"/>
      <c r="AT151" s="10">
        <v>2167763</v>
      </c>
      <c r="AU151" s="10">
        <v>3848</v>
      </c>
      <c r="AV151" s="10">
        <v>0</v>
      </c>
      <c r="AW151" s="10">
        <v>0</v>
      </c>
      <c r="AX151" s="10">
        <v>0</v>
      </c>
      <c r="AY151" s="10">
        <v>0</v>
      </c>
      <c r="AZ151" s="10">
        <v>3848</v>
      </c>
      <c r="BB151" s="10">
        <v>0</v>
      </c>
      <c r="BC151" s="10">
        <v>0</v>
      </c>
      <c r="BD151" s="10">
        <v>4227</v>
      </c>
      <c r="BE151" s="10">
        <v>300</v>
      </c>
      <c r="BF151" t="s">
        <v>1660</v>
      </c>
      <c r="BG151" s="10">
        <v>3000</v>
      </c>
      <c r="BH151" s="10">
        <v>7527</v>
      </c>
      <c r="BI151" s="10">
        <v>2179138</v>
      </c>
      <c r="BJ151" s="10">
        <v>0</v>
      </c>
      <c r="BK151" s="10">
        <v>0</v>
      </c>
      <c r="BL151" s="10">
        <v>0</v>
      </c>
      <c r="BM151" s="10">
        <v>0</v>
      </c>
      <c r="BN151" s="10">
        <v>0</v>
      </c>
      <c r="BO151" t="s">
        <v>280</v>
      </c>
      <c r="BQ151" s="10"/>
      <c r="BR151" s="10"/>
      <c r="BT151" s="10">
        <v>901922</v>
      </c>
      <c r="BU151" s="10">
        <v>406459</v>
      </c>
      <c r="BV151" s="10">
        <v>1308381</v>
      </c>
      <c r="BW151" t="s">
        <v>273</v>
      </c>
      <c r="BX151" t="s">
        <v>273</v>
      </c>
      <c r="BY151" t="s">
        <v>273</v>
      </c>
      <c r="BZ151" t="s">
        <v>273</v>
      </c>
      <c r="CA151" t="s">
        <v>273</v>
      </c>
      <c r="CB151" t="s">
        <v>273</v>
      </c>
      <c r="CC151" t="s">
        <v>273</v>
      </c>
      <c r="CD151" t="s">
        <v>273</v>
      </c>
      <c r="CE151" t="s">
        <v>273</v>
      </c>
      <c r="CF151" t="s">
        <v>273</v>
      </c>
      <c r="CH151" s="10">
        <v>142338</v>
      </c>
      <c r="CI151" s="10">
        <v>71500</v>
      </c>
      <c r="CJ151" s="10">
        <v>30296</v>
      </c>
      <c r="CK151" s="10">
        <v>244134</v>
      </c>
      <c r="CL151" s="10">
        <v>32155</v>
      </c>
      <c r="CM151" s="10">
        <v>54129</v>
      </c>
      <c r="CN151" s="10">
        <v>13495</v>
      </c>
      <c r="CO151" s="10">
        <v>3206</v>
      </c>
      <c r="CP151" s="10">
        <v>247853</v>
      </c>
      <c r="CQ151" s="10">
        <v>350838</v>
      </c>
      <c r="CR151" s="10">
        <v>1903353</v>
      </c>
      <c r="CS151" s="10">
        <v>0</v>
      </c>
      <c r="CT151" s="1">
        <v>89963</v>
      </c>
      <c r="CU151" s="1">
        <v>8190</v>
      </c>
      <c r="CV151" s="1">
        <v>5527</v>
      </c>
      <c r="CW151" s="1">
        <v>92626</v>
      </c>
      <c r="CX151" s="1">
        <v>4996</v>
      </c>
      <c r="CY151">
        <v>385</v>
      </c>
      <c r="CZ151">
        <v>367</v>
      </c>
      <c r="DA151" s="1">
        <v>5014</v>
      </c>
      <c r="DB151" s="1">
        <v>4761</v>
      </c>
      <c r="DC151">
        <v>343</v>
      </c>
      <c r="DD151">
        <v>57</v>
      </c>
      <c r="DE151" s="1">
        <v>5047</v>
      </c>
      <c r="DF151">
        <v>119</v>
      </c>
      <c r="DG151">
        <v>0</v>
      </c>
      <c r="DH151">
        <v>2</v>
      </c>
      <c r="DI151">
        <v>117</v>
      </c>
      <c r="DJ151" t="s">
        <v>1661</v>
      </c>
      <c r="DK151">
        <v>607</v>
      </c>
      <c r="DL151">
        <v>110</v>
      </c>
      <c r="DM151">
        <v>18</v>
      </c>
      <c r="DN151">
        <v>699</v>
      </c>
      <c r="DO151" s="1">
        <v>100327</v>
      </c>
      <c r="DP151" s="1">
        <v>9028</v>
      </c>
      <c r="DQ151" s="1">
        <v>5969</v>
      </c>
      <c r="DR151" s="1">
        <v>103386</v>
      </c>
      <c r="DS151" t="s">
        <v>1662</v>
      </c>
      <c r="DT151">
        <v>326</v>
      </c>
      <c r="DU151" t="s">
        <v>273</v>
      </c>
      <c r="DV151" t="s">
        <v>273</v>
      </c>
      <c r="DW151" t="s">
        <v>280</v>
      </c>
      <c r="DX151" t="s">
        <v>280</v>
      </c>
      <c r="DY151" t="s">
        <v>273</v>
      </c>
      <c r="DZ151" t="s">
        <v>273</v>
      </c>
      <c r="EA151" t="s">
        <v>273</v>
      </c>
      <c r="EB151" t="s">
        <v>273</v>
      </c>
      <c r="EC151" t="s">
        <v>280</v>
      </c>
      <c r="ED151" t="s">
        <v>280</v>
      </c>
      <c r="EE151" t="s">
        <v>280</v>
      </c>
      <c r="EF151" t="s">
        <v>280</v>
      </c>
      <c r="EG151" s="1">
        <v>12939</v>
      </c>
      <c r="EH151" s="1">
        <v>129834</v>
      </c>
      <c r="EI151" t="s">
        <v>281</v>
      </c>
      <c r="EJ151" s="1">
        <v>5304</v>
      </c>
      <c r="EK151" t="s">
        <v>285</v>
      </c>
      <c r="EL151" s="1">
        <v>11695</v>
      </c>
      <c r="EM151" t="s">
        <v>281</v>
      </c>
      <c r="EN151" s="1">
        <v>80623</v>
      </c>
      <c r="EO151" s="1">
        <v>89373</v>
      </c>
      <c r="EP151" s="1">
        <v>5385</v>
      </c>
      <c r="EQ151" s="1">
        <v>175381</v>
      </c>
      <c r="ER151" s="1">
        <v>24231</v>
      </c>
      <c r="ES151" s="1">
        <v>5585</v>
      </c>
      <c r="ET151" s="1">
        <v>29816</v>
      </c>
      <c r="EU151" s="1">
        <v>8820</v>
      </c>
      <c r="EV151">
        <v>261</v>
      </c>
      <c r="EW151" s="1">
        <v>9081</v>
      </c>
      <c r="EX151" s="1">
        <v>40653</v>
      </c>
      <c r="EY151" s="1">
        <v>7749</v>
      </c>
      <c r="EZ151" s="1">
        <v>48402</v>
      </c>
      <c r="FA151">
        <v>0</v>
      </c>
      <c r="FB151">
        <v>0</v>
      </c>
      <c r="FC151">
        <v>0</v>
      </c>
      <c r="FD151" s="1">
        <v>87299</v>
      </c>
      <c r="FE151" s="1">
        <v>154327</v>
      </c>
      <c r="FF151" s="1">
        <v>102968</v>
      </c>
      <c r="FG151" s="1">
        <v>262680</v>
      </c>
      <c r="FH151" s="1">
        <v>2003</v>
      </c>
      <c r="FI151" s="1">
        <v>1473</v>
      </c>
      <c r="FJ151" t="s">
        <v>280</v>
      </c>
      <c r="FK151" t="s">
        <v>295</v>
      </c>
      <c r="FV151" t="s">
        <v>273</v>
      </c>
      <c r="FW151" t="s">
        <v>280</v>
      </c>
      <c r="FX151" t="s">
        <v>273</v>
      </c>
      <c r="FY151" t="s">
        <v>273</v>
      </c>
      <c r="FZ151" t="s">
        <v>280</v>
      </c>
      <c r="GA151" t="s">
        <v>280</v>
      </c>
      <c r="GB151">
        <v>213</v>
      </c>
      <c r="GC151" s="12" t="s">
        <v>273</v>
      </c>
      <c r="GD151" s="1">
        <v>30754</v>
      </c>
      <c r="GE151">
        <v>91</v>
      </c>
      <c r="GF151">
        <v>166</v>
      </c>
      <c r="GG151">
        <v>257</v>
      </c>
      <c r="GH151">
        <v>53</v>
      </c>
      <c r="GI151">
        <v>183</v>
      </c>
      <c r="GJ151">
        <v>0</v>
      </c>
      <c r="GK151">
        <v>493</v>
      </c>
      <c r="GL151">
        <v>418</v>
      </c>
      <c r="GM151">
        <v>37</v>
      </c>
      <c r="GN151">
        <v>38</v>
      </c>
      <c r="GO151">
        <v>493</v>
      </c>
      <c r="GP151" s="1">
        <v>2127</v>
      </c>
      <c r="GQ151" s="1">
        <v>8124</v>
      </c>
      <c r="GR151" s="1">
        <v>10251</v>
      </c>
      <c r="GS151" s="1">
        <v>1048</v>
      </c>
      <c r="GT151" s="1">
        <v>2137</v>
      </c>
      <c r="GU151">
        <v>0</v>
      </c>
      <c r="GV151" s="1">
        <v>13436</v>
      </c>
      <c r="GW151" s="1">
        <v>7629</v>
      </c>
      <c r="GX151" s="1">
        <v>5776</v>
      </c>
      <c r="GY151">
        <v>31</v>
      </c>
      <c r="GZ151" s="1">
        <v>13436</v>
      </c>
      <c r="HA151">
        <v>72</v>
      </c>
      <c r="HB151" s="1">
        <v>3643</v>
      </c>
      <c r="HC151">
        <v>6</v>
      </c>
      <c r="HE151">
        <v>4</v>
      </c>
      <c r="HG151">
        <v>1</v>
      </c>
      <c r="HI151" t="s">
        <v>273</v>
      </c>
      <c r="HJ151">
        <v>994</v>
      </c>
      <c r="HK151" t="s">
        <v>273</v>
      </c>
      <c r="HL151">
        <v>158</v>
      </c>
      <c r="HM151" t="s">
        <v>273</v>
      </c>
      <c r="HN151">
        <v>574</v>
      </c>
      <c r="HO151" t="s">
        <v>577</v>
      </c>
      <c r="HP151" t="s">
        <v>273</v>
      </c>
      <c r="HQ151">
        <v>26</v>
      </c>
      <c r="HR151" t="s">
        <v>1663</v>
      </c>
      <c r="HS151" t="s">
        <v>1664</v>
      </c>
      <c r="HT151" t="s">
        <v>299</v>
      </c>
      <c r="HU151" t="s">
        <v>273</v>
      </c>
      <c r="HV151" s="1">
        <v>59682</v>
      </c>
      <c r="HW151" t="s">
        <v>281</v>
      </c>
      <c r="HX151" t="s">
        <v>286</v>
      </c>
      <c r="HY151" t="s">
        <v>1665</v>
      </c>
      <c r="HZ151">
        <v>196</v>
      </c>
      <c r="IA151">
        <v>9</v>
      </c>
      <c r="IB151" t="s">
        <v>273</v>
      </c>
      <c r="IC151" t="s">
        <v>273</v>
      </c>
      <c r="ID151" t="s">
        <v>280</v>
      </c>
      <c r="IE151" t="s">
        <v>273</v>
      </c>
      <c r="IF151" t="s">
        <v>273</v>
      </c>
      <c r="IG151" t="s">
        <v>273</v>
      </c>
      <c r="IH151" t="s">
        <v>273</v>
      </c>
      <c r="II151" t="s">
        <v>273</v>
      </c>
      <c r="IJ151" t="s">
        <v>280</v>
      </c>
      <c r="IK151" t="s">
        <v>273</v>
      </c>
      <c r="IL151" t="s">
        <v>280</v>
      </c>
      <c r="IM151" t="s">
        <v>280</v>
      </c>
      <c r="IN151" t="s">
        <v>273</v>
      </c>
      <c r="IO151" t="s">
        <v>273</v>
      </c>
      <c r="IP151" t="s">
        <v>280</v>
      </c>
      <c r="IQ151" t="s">
        <v>280</v>
      </c>
      <c r="IR151" t="s">
        <v>280</v>
      </c>
      <c r="IS151" t="s">
        <v>273</v>
      </c>
      <c r="IU151" t="s">
        <v>273</v>
      </c>
      <c r="IV151">
        <v>40</v>
      </c>
      <c r="IW151">
        <v>13</v>
      </c>
      <c r="IX151">
        <v>520</v>
      </c>
      <c r="IY151">
        <v>13</v>
      </c>
      <c r="IZ151">
        <v>1</v>
      </c>
      <c r="JA151">
        <v>40</v>
      </c>
      <c r="JB151">
        <v>1</v>
      </c>
      <c r="JC151">
        <v>7</v>
      </c>
      <c r="JD151">
        <v>126</v>
      </c>
      <c r="JE151">
        <v>3.15</v>
      </c>
      <c r="JF151">
        <v>16.149999999999999</v>
      </c>
      <c r="JG151" t="s">
        <v>304</v>
      </c>
      <c r="JH151" s="14">
        <v>50.94</v>
      </c>
      <c r="JI151">
        <v>5</v>
      </c>
      <c r="JJ151">
        <v>5</v>
      </c>
      <c r="JK151" t="s">
        <v>1666</v>
      </c>
      <c r="JL151" t="s">
        <v>304</v>
      </c>
      <c r="JM151" s="2">
        <v>46066</v>
      </c>
    </row>
    <row r="152" spans="1:273" x14ac:dyDescent="0.25">
      <c r="A152" t="s">
        <v>1667</v>
      </c>
      <c r="B152" t="s">
        <v>1668</v>
      </c>
      <c r="C152" t="s">
        <v>1668</v>
      </c>
      <c r="D152" t="s">
        <v>1669</v>
      </c>
      <c r="E152">
        <v>68649</v>
      </c>
      <c r="F152" t="s">
        <v>948</v>
      </c>
      <c r="G152" t="s">
        <v>1670</v>
      </c>
      <c r="H152" t="s">
        <v>310</v>
      </c>
      <c r="I152" s="1">
        <v>1260</v>
      </c>
      <c r="J152" s="1">
        <v>1260</v>
      </c>
      <c r="K152">
        <v>0</v>
      </c>
      <c r="L152">
        <v>0</v>
      </c>
      <c r="M152">
        <v>2012</v>
      </c>
      <c r="O152" t="s">
        <v>280</v>
      </c>
      <c r="Q152" t="s">
        <v>274</v>
      </c>
      <c r="R152" t="s">
        <v>275</v>
      </c>
      <c r="S152" t="s">
        <v>276</v>
      </c>
      <c r="T152" t="s">
        <v>273</v>
      </c>
      <c r="U152" t="s">
        <v>277</v>
      </c>
      <c r="W152">
        <v>1</v>
      </c>
      <c r="X152" t="s">
        <v>273</v>
      </c>
      <c r="Y152" t="s">
        <v>273</v>
      </c>
      <c r="Z152">
        <v>134</v>
      </c>
      <c r="AA152" t="s">
        <v>273</v>
      </c>
      <c r="AC152" t="s">
        <v>273</v>
      </c>
      <c r="AD152" t="s">
        <v>273</v>
      </c>
      <c r="AE152" t="s">
        <v>273</v>
      </c>
      <c r="AG152" s="1">
        <v>6889</v>
      </c>
      <c r="AH152" s="1">
        <v>1612</v>
      </c>
      <c r="AI152">
        <v>52</v>
      </c>
      <c r="AJ152" s="1">
        <v>1612</v>
      </c>
      <c r="AK152" s="2">
        <v>45566</v>
      </c>
      <c r="AL152" s="2">
        <v>45930</v>
      </c>
      <c r="AM152" s="10">
        <v>62800</v>
      </c>
      <c r="AO152" s="10"/>
      <c r="AQ152" s="10"/>
      <c r="AS152" s="10"/>
      <c r="AT152" s="10">
        <v>62800</v>
      </c>
      <c r="AU152" s="10">
        <v>953</v>
      </c>
      <c r="AV152" s="10">
        <v>0</v>
      </c>
      <c r="AW152" s="10">
        <v>0</v>
      </c>
      <c r="AX152" s="10">
        <v>0</v>
      </c>
      <c r="AY152" s="10">
        <v>0</v>
      </c>
      <c r="AZ152" s="10">
        <v>953</v>
      </c>
      <c r="BB152" s="10">
        <v>0</v>
      </c>
      <c r="BC152" s="10">
        <v>0</v>
      </c>
      <c r="BD152" s="10">
        <v>0</v>
      </c>
      <c r="BE152" s="10">
        <v>0</v>
      </c>
      <c r="BF152" t="s">
        <v>1671</v>
      </c>
      <c r="BG152" s="10">
        <v>11091</v>
      </c>
      <c r="BH152" s="10">
        <v>11091</v>
      </c>
      <c r="BI152" s="10">
        <v>74844</v>
      </c>
      <c r="BJ152" s="10">
        <v>0</v>
      </c>
      <c r="BK152" s="10">
        <v>0</v>
      </c>
      <c r="BL152" s="10">
        <v>0</v>
      </c>
      <c r="BM152" s="10">
        <v>0</v>
      </c>
      <c r="BN152" s="10">
        <v>0</v>
      </c>
      <c r="BO152" t="s">
        <v>280</v>
      </c>
      <c r="BP152" t="s">
        <v>709</v>
      </c>
      <c r="BQ152" s="10">
        <v>0</v>
      </c>
      <c r="BR152" s="10">
        <v>0</v>
      </c>
      <c r="BS152">
        <v>45</v>
      </c>
      <c r="BT152" s="10">
        <v>34448</v>
      </c>
      <c r="BU152" s="10">
        <v>1998</v>
      </c>
      <c r="BV152" s="10">
        <v>36446</v>
      </c>
      <c r="BW152" t="s">
        <v>280</v>
      </c>
      <c r="BX152" t="s">
        <v>280</v>
      </c>
      <c r="BY152" t="s">
        <v>280</v>
      </c>
      <c r="BZ152" t="s">
        <v>280</v>
      </c>
      <c r="CA152" t="s">
        <v>280</v>
      </c>
      <c r="CB152" t="s">
        <v>280</v>
      </c>
      <c r="CC152" t="s">
        <v>280</v>
      </c>
      <c r="CD152" t="s">
        <v>273</v>
      </c>
      <c r="CE152" t="s">
        <v>273</v>
      </c>
      <c r="CF152" t="s">
        <v>273</v>
      </c>
      <c r="CH152" s="10">
        <v>3260</v>
      </c>
      <c r="CI152" s="10">
        <v>1000</v>
      </c>
      <c r="CJ152" s="10">
        <v>128</v>
      </c>
      <c r="CK152" s="10">
        <v>4388</v>
      </c>
      <c r="CL152" s="10">
        <v>667</v>
      </c>
      <c r="CM152" s="10">
        <v>1618</v>
      </c>
      <c r="CN152" s="10">
        <v>2280</v>
      </c>
      <c r="CO152" s="10">
        <v>0</v>
      </c>
      <c r="CP152" s="10">
        <v>28771</v>
      </c>
      <c r="CQ152" s="10">
        <v>33336</v>
      </c>
      <c r="CR152" s="10">
        <v>74170</v>
      </c>
      <c r="CS152" s="10">
        <v>0</v>
      </c>
      <c r="CT152" s="1">
        <v>9834</v>
      </c>
      <c r="CU152">
        <v>359</v>
      </c>
      <c r="CV152">
        <v>56</v>
      </c>
      <c r="CW152" s="1">
        <v>10137</v>
      </c>
      <c r="CX152">
        <v>205</v>
      </c>
      <c r="CY152">
        <v>0</v>
      </c>
      <c r="CZ152">
        <v>0</v>
      </c>
      <c r="DA152">
        <v>205</v>
      </c>
      <c r="DB152">
        <v>759</v>
      </c>
      <c r="DC152">
        <v>9</v>
      </c>
      <c r="DD152">
        <v>18</v>
      </c>
      <c r="DE152">
        <v>750</v>
      </c>
      <c r="DF152">
        <v>0</v>
      </c>
      <c r="DG152">
        <v>0</v>
      </c>
      <c r="DH152">
        <v>0</v>
      </c>
      <c r="DI152">
        <v>0</v>
      </c>
      <c r="DJ152" t="s">
        <v>1672</v>
      </c>
      <c r="DK152">
        <v>416</v>
      </c>
      <c r="DL152">
        <v>5</v>
      </c>
      <c r="DM152">
        <v>1</v>
      </c>
      <c r="DN152">
        <v>420</v>
      </c>
      <c r="DO152" s="1">
        <v>11214</v>
      </c>
      <c r="DP152">
        <v>373</v>
      </c>
      <c r="DQ152">
        <v>75</v>
      </c>
      <c r="DR152" s="1">
        <v>11512</v>
      </c>
      <c r="DS152" t="s">
        <v>1673</v>
      </c>
      <c r="DT152">
        <v>681</v>
      </c>
      <c r="DU152" t="s">
        <v>273</v>
      </c>
      <c r="DV152" t="s">
        <v>273</v>
      </c>
      <c r="DW152" t="s">
        <v>280</v>
      </c>
      <c r="DX152" t="s">
        <v>273</v>
      </c>
      <c r="DY152" t="s">
        <v>280</v>
      </c>
      <c r="DZ152" t="s">
        <v>273</v>
      </c>
      <c r="EA152" t="s">
        <v>273</v>
      </c>
      <c r="EB152" t="s">
        <v>273</v>
      </c>
      <c r="EC152" t="s">
        <v>280</v>
      </c>
      <c r="ED152" t="s">
        <v>280</v>
      </c>
      <c r="EE152" t="s">
        <v>280</v>
      </c>
      <c r="EF152" t="s">
        <v>280</v>
      </c>
      <c r="EG152" s="1">
        <v>1005</v>
      </c>
      <c r="EH152" s="1">
        <v>6791</v>
      </c>
      <c r="EI152" t="s">
        <v>281</v>
      </c>
      <c r="EJ152">
        <v>766</v>
      </c>
      <c r="EK152" t="s">
        <v>285</v>
      </c>
      <c r="EL152" s="1">
        <v>2187</v>
      </c>
      <c r="EM152" t="s">
        <v>281</v>
      </c>
      <c r="EN152" s="1">
        <v>2511</v>
      </c>
      <c r="EO152" s="1">
        <v>4708</v>
      </c>
      <c r="EP152">
        <v>692</v>
      </c>
      <c r="EQ152" s="1">
        <v>7911</v>
      </c>
      <c r="ER152" s="1">
        <v>1099</v>
      </c>
      <c r="ES152">
        <v>229</v>
      </c>
      <c r="ET152" s="1">
        <v>1328</v>
      </c>
      <c r="EU152">
        <v>417</v>
      </c>
      <c r="EV152">
        <v>3</v>
      </c>
      <c r="EW152">
        <v>420</v>
      </c>
      <c r="EX152" s="1">
        <v>2918</v>
      </c>
      <c r="EY152">
        <v>423</v>
      </c>
      <c r="EZ152" s="1">
        <v>3341</v>
      </c>
      <c r="FA152">
        <v>0</v>
      </c>
      <c r="FB152">
        <v>0</v>
      </c>
      <c r="FC152">
        <v>0</v>
      </c>
      <c r="FD152" s="1">
        <v>5089</v>
      </c>
      <c r="FE152" s="1">
        <v>6945</v>
      </c>
      <c r="FF152" s="1">
        <v>5363</v>
      </c>
      <c r="FG152" s="1">
        <v>13000</v>
      </c>
      <c r="FH152">
        <v>0</v>
      </c>
      <c r="FI152">
        <v>14</v>
      </c>
      <c r="FJ152" t="s">
        <v>280</v>
      </c>
      <c r="FK152" t="s">
        <v>295</v>
      </c>
      <c r="FV152" t="s">
        <v>280</v>
      </c>
      <c r="FW152" t="s">
        <v>280</v>
      </c>
      <c r="FX152" t="s">
        <v>273</v>
      </c>
      <c r="FY152" t="s">
        <v>280</v>
      </c>
      <c r="FZ152" t="s">
        <v>280</v>
      </c>
      <c r="GA152" t="s">
        <v>280</v>
      </c>
      <c r="GB152">
        <v>2</v>
      </c>
      <c r="GC152" s="12" t="s">
        <v>273</v>
      </c>
      <c r="GD152">
        <v>0</v>
      </c>
      <c r="GE152">
        <v>40</v>
      </c>
      <c r="GF152">
        <v>4</v>
      </c>
      <c r="GG152">
        <v>44</v>
      </c>
      <c r="GH152">
        <v>2</v>
      </c>
      <c r="GI152">
        <v>11</v>
      </c>
      <c r="GJ152">
        <v>0</v>
      </c>
      <c r="GK152">
        <v>57</v>
      </c>
      <c r="GL152">
        <v>55</v>
      </c>
      <c r="GM152">
        <v>2</v>
      </c>
      <c r="GN152">
        <v>0</v>
      </c>
      <c r="GO152">
        <v>57</v>
      </c>
      <c r="GP152">
        <v>594</v>
      </c>
      <c r="GQ152">
        <v>99</v>
      </c>
      <c r="GR152">
        <v>693</v>
      </c>
      <c r="GS152">
        <v>21</v>
      </c>
      <c r="GT152">
        <v>225</v>
      </c>
      <c r="GU152">
        <v>0</v>
      </c>
      <c r="GV152">
        <v>939</v>
      </c>
      <c r="GW152">
        <v>919</v>
      </c>
      <c r="GX152">
        <v>20</v>
      </c>
      <c r="GY152">
        <v>0</v>
      </c>
      <c r="GZ152">
        <v>939</v>
      </c>
      <c r="HA152">
        <v>0</v>
      </c>
      <c r="HB152">
        <v>0</v>
      </c>
      <c r="HC152">
        <v>4</v>
      </c>
      <c r="HD152" s="1">
        <v>1301</v>
      </c>
      <c r="HE152">
        <v>2</v>
      </c>
      <c r="HF152">
        <v>854</v>
      </c>
      <c r="HG152">
        <v>11</v>
      </c>
      <c r="HH152">
        <v>927</v>
      </c>
      <c r="HI152" t="s">
        <v>273</v>
      </c>
      <c r="HJ152">
        <v>128</v>
      </c>
      <c r="HK152" t="s">
        <v>273</v>
      </c>
      <c r="HL152">
        <v>11</v>
      </c>
      <c r="HM152" t="s">
        <v>273</v>
      </c>
      <c r="HN152">
        <v>21</v>
      </c>
      <c r="HO152" t="s">
        <v>1674</v>
      </c>
      <c r="HP152" t="s">
        <v>273</v>
      </c>
      <c r="HQ152">
        <v>13</v>
      </c>
      <c r="HR152" t="s">
        <v>1263</v>
      </c>
      <c r="HS152" t="s">
        <v>471</v>
      </c>
      <c r="HT152" t="s">
        <v>299</v>
      </c>
      <c r="HU152" t="s">
        <v>273</v>
      </c>
      <c r="HV152" t="s">
        <v>278</v>
      </c>
      <c r="HX152" t="s">
        <v>393</v>
      </c>
      <c r="HY152" t="s">
        <v>300</v>
      </c>
      <c r="HZ152">
        <v>85</v>
      </c>
      <c r="IA152">
        <v>62</v>
      </c>
      <c r="IB152" t="s">
        <v>280</v>
      </c>
      <c r="IC152" t="s">
        <v>280</v>
      </c>
      <c r="ID152" t="s">
        <v>280</v>
      </c>
      <c r="IE152" t="s">
        <v>280</v>
      </c>
      <c r="IF152" t="s">
        <v>280</v>
      </c>
      <c r="IG152" t="s">
        <v>280</v>
      </c>
      <c r="IH152" t="s">
        <v>273</v>
      </c>
      <c r="II152" t="s">
        <v>273</v>
      </c>
      <c r="IJ152" t="s">
        <v>280</v>
      </c>
      <c r="IK152" t="s">
        <v>273</v>
      </c>
      <c r="IL152" t="s">
        <v>280</v>
      </c>
      <c r="IM152" t="s">
        <v>280</v>
      </c>
      <c r="IN152" t="s">
        <v>280</v>
      </c>
      <c r="IO152" t="s">
        <v>273</v>
      </c>
      <c r="IP152" t="s">
        <v>280</v>
      </c>
      <c r="IQ152" t="s">
        <v>280</v>
      </c>
      <c r="IR152" t="s">
        <v>280</v>
      </c>
      <c r="IS152" t="s">
        <v>280</v>
      </c>
      <c r="IT152" t="s">
        <v>709</v>
      </c>
      <c r="IU152" t="s">
        <v>273</v>
      </c>
      <c r="IV152">
        <v>5</v>
      </c>
      <c r="IW152">
        <v>6</v>
      </c>
      <c r="IX152">
        <v>31</v>
      </c>
      <c r="IY152">
        <v>0.78</v>
      </c>
      <c r="IZ152">
        <v>1</v>
      </c>
      <c r="JA152">
        <v>4</v>
      </c>
      <c r="JB152">
        <v>0.1</v>
      </c>
      <c r="JC152">
        <v>0</v>
      </c>
      <c r="JD152">
        <v>0</v>
      </c>
      <c r="JE152">
        <v>0</v>
      </c>
      <c r="JF152">
        <v>0.78</v>
      </c>
      <c r="JG152" t="s">
        <v>302</v>
      </c>
      <c r="JH152" s="14">
        <v>20.88</v>
      </c>
      <c r="JI152">
        <v>0</v>
      </c>
      <c r="JJ152">
        <v>0</v>
      </c>
      <c r="JK152" t="s">
        <v>1675</v>
      </c>
      <c r="JL152" t="s">
        <v>302</v>
      </c>
      <c r="JM152" s="2">
        <v>46069</v>
      </c>
    </row>
    <row r="153" spans="1:273" x14ac:dyDescent="0.25">
      <c r="A153" t="s">
        <v>1676</v>
      </c>
      <c r="B153" t="s">
        <v>1677</v>
      </c>
      <c r="C153" t="s">
        <v>1678</v>
      </c>
      <c r="D153" t="s">
        <v>1679</v>
      </c>
      <c r="E153">
        <v>68859</v>
      </c>
      <c r="F153" t="s">
        <v>355</v>
      </c>
      <c r="G153" t="s">
        <v>1680</v>
      </c>
      <c r="H153" t="s">
        <v>272</v>
      </c>
      <c r="I153">
        <v>252</v>
      </c>
      <c r="J153">
        <v>383</v>
      </c>
      <c r="K153">
        <v>0</v>
      </c>
      <c r="L153">
        <v>0</v>
      </c>
      <c r="M153">
        <v>1925</v>
      </c>
      <c r="N153">
        <v>2006</v>
      </c>
      <c r="O153" t="s">
        <v>280</v>
      </c>
      <c r="Q153" t="s">
        <v>274</v>
      </c>
      <c r="R153" t="s">
        <v>275</v>
      </c>
      <c r="S153" t="s">
        <v>805</v>
      </c>
      <c r="T153" t="s">
        <v>280</v>
      </c>
      <c r="U153" t="s">
        <v>277</v>
      </c>
      <c r="W153">
        <v>1</v>
      </c>
      <c r="X153" t="s">
        <v>273</v>
      </c>
      <c r="Y153" t="s">
        <v>273</v>
      </c>
      <c r="Z153">
        <v>18</v>
      </c>
      <c r="AA153" t="s">
        <v>280</v>
      </c>
      <c r="AF153" t="s">
        <v>1681</v>
      </c>
      <c r="AG153" s="1">
        <v>1000</v>
      </c>
      <c r="AH153" s="1">
        <v>156</v>
      </c>
      <c r="AI153">
        <v>48</v>
      </c>
      <c r="AJ153">
        <v>156</v>
      </c>
      <c r="AK153" s="2">
        <v>45474</v>
      </c>
      <c r="AL153" s="2">
        <v>45838</v>
      </c>
      <c r="AM153" s="10">
        <v>4800</v>
      </c>
      <c r="AO153" s="10"/>
      <c r="AQ153" s="10"/>
      <c r="AS153" s="10"/>
      <c r="AT153" s="10">
        <v>4800</v>
      </c>
      <c r="AU153" s="10">
        <v>200</v>
      </c>
      <c r="AV153" s="10">
        <v>0</v>
      </c>
      <c r="AW153" s="10">
        <v>0</v>
      </c>
      <c r="AX153" s="10">
        <v>0</v>
      </c>
      <c r="AY153" s="10">
        <v>0</v>
      </c>
      <c r="AZ153" s="10">
        <v>200</v>
      </c>
      <c r="BB153" s="10">
        <v>0</v>
      </c>
      <c r="BC153" s="10">
        <v>0</v>
      </c>
      <c r="BD153" s="10">
        <v>0</v>
      </c>
      <c r="BE153" s="10">
        <v>0</v>
      </c>
      <c r="BF153" t="s">
        <v>278</v>
      </c>
      <c r="BG153" s="10">
        <v>0</v>
      </c>
      <c r="BH153" s="10">
        <v>0</v>
      </c>
      <c r="BI153" s="10">
        <v>5000</v>
      </c>
      <c r="BJ153" s="10">
        <v>0</v>
      </c>
      <c r="BK153" s="10">
        <v>0</v>
      </c>
      <c r="BL153" s="10">
        <v>0</v>
      </c>
      <c r="BM153" s="10">
        <v>0</v>
      </c>
      <c r="BN153" s="10">
        <v>0</v>
      </c>
      <c r="BO153" t="s">
        <v>280</v>
      </c>
      <c r="BQ153" s="10"/>
      <c r="BR153" s="10"/>
      <c r="BS153">
        <v>0</v>
      </c>
      <c r="BT153" s="10">
        <v>0</v>
      </c>
      <c r="BU153" s="10">
        <v>0</v>
      </c>
      <c r="BV153" s="10">
        <v>0</v>
      </c>
      <c r="BW153" t="s">
        <v>280</v>
      </c>
      <c r="BX153" t="s">
        <v>280</v>
      </c>
      <c r="BY153" t="s">
        <v>280</v>
      </c>
      <c r="BZ153" t="s">
        <v>280</v>
      </c>
      <c r="CA153" t="s">
        <v>280</v>
      </c>
      <c r="CB153" t="s">
        <v>280</v>
      </c>
      <c r="CC153" t="s">
        <v>280</v>
      </c>
      <c r="CD153" t="s">
        <v>280</v>
      </c>
      <c r="CE153" t="s">
        <v>280</v>
      </c>
      <c r="CF153" t="s">
        <v>280</v>
      </c>
      <c r="CH153" s="10">
        <v>2338</v>
      </c>
      <c r="CI153" s="10">
        <v>0</v>
      </c>
      <c r="CJ153" s="10">
        <v>0</v>
      </c>
      <c r="CK153" s="10">
        <v>2338</v>
      </c>
      <c r="CL153" s="10">
        <v>250</v>
      </c>
      <c r="CM153" s="10">
        <v>348</v>
      </c>
      <c r="CN153" s="10">
        <v>1443</v>
      </c>
      <c r="CO153" s="10">
        <v>0</v>
      </c>
      <c r="CP153" s="10">
        <v>556</v>
      </c>
      <c r="CQ153" s="10">
        <v>2597</v>
      </c>
      <c r="CR153" s="10">
        <v>4935</v>
      </c>
      <c r="CS153" s="10">
        <v>0</v>
      </c>
      <c r="CT153" s="1">
        <v>6478</v>
      </c>
      <c r="CU153">
        <v>249</v>
      </c>
      <c r="CV153">
        <v>296</v>
      </c>
      <c r="CW153" s="1">
        <v>6431</v>
      </c>
      <c r="CX153">
        <v>0</v>
      </c>
      <c r="CY153">
        <v>0</v>
      </c>
      <c r="CZ153">
        <v>0</v>
      </c>
      <c r="DA153">
        <v>0</v>
      </c>
      <c r="DB153">
        <v>0</v>
      </c>
      <c r="DC153">
        <v>0</v>
      </c>
      <c r="DD153">
        <v>0</v>
      </c>
      <c r="DE153">
        <v>0</v>
      </c>
      <c r="DF153">
        <v>0</v>
      </c>
      <c r="DG153">
        <v>0</v>
      </c>
      <c r="DH153">
        <v>0</v>
      </c>
      <c r="DI153">
        <v>0</v>
      </c>
      <c r="DJ153" t="s">
        <v>297</v>
      </c>
      <c r="DK153">
        <v>0</v>
      </c>
      <c r="DL153">
        <v>0</v>
      </c>
      <c r="DM153">
        <v>0</v>
      </c>
      <c r="DN153">
        <v>0</v>
      </c>
      <c r="DO153" s="1">
        <v>6478</v>
      </c>
      <c r="DP153">
        <v>249</v>
      </c>
      <c r="DQ153">
        <v>296</v>
      </c>
      <c r="DR153" s="1">
        <v>6431</v>
      </c>
      <c r="DS153" t="s">
        <v>297</v>
      </c>
      <c r="DT153">
        <v>0</v>
      </c>
      <c r="DU153" t="s">
        <v>280</v>
      </c>
      <c r="DV153" t="s">
        <v>280</v>
      </c>
      <c r="DW153" t="s">
        <v>280</v>
      </c>
      <c r="DX153" t="s">
        <v>280</v>
      </c>
      <c r="DY153" t="s">
        <v>280</v>
      </c>
      <c r="DZ153" t="s">
        <v>280</v>
      </c>
      <c r="EA153" t="s">
        <v>280</v>
      </c>
      <c r="EB153" t="s">
        <v>280</v>
      </c>
      <c r="EC153" t="s">
        <v>280</v>
      </c>
      <c r="ED153" t="s">
        <v>280</v>
      </c>
      <c r="EE153" t="s">
        <v>280</v>
      </c>
      <c r="EF153" t="s">
        <v>280</v>
      </c>
      <c r="EG153">
        <v>627</v>
      </c>
      <c r="EH153">
        <v>624</v>
      </c>
      <c r="EI153" t="s">
        <v>285</v>
      </c>
      <c r="EJ153">
        <v>0</v>
      </c>
      <c r="EK153" t="s">
        <v>285</v>
      </c>
      <c r="EL153">
        <v>100</v>
      </c>
      <c r="EM153" t="s">
        <v>285</v>
      </c>
      <c r="EN153" s="1">
        <v>3886</v>
      </c>
      <c r="EO153">
        <v>971</v>
      </c>
      <c r="EP153">
        <v>0</v>
      </c>
      <c r="EQ153" s="1">
        <v>4857</v>
      </c>
      <c r="ER153">
        <v>0</v>
      </c>
      <c r="ES153">
        <v>0</v>
      </c>
      <c r="ET153">
        <v>0</v>
      </c>
      <c r="EU153">
        <v>0</v>
      </c>
      <c r="EW153">
        <v>0</v>
      </c>
      <c r="EX153">
        <v>0</v>
      </c>
      <c r="EY153">
        <v>0</v>
      </c>
      <c r="EZ153">
        <v>0</v>
      </c>
      <c r="FA153">
        <v>0</v>
      </c>
      <c r="FB153">
        <v>0</v>
      </c>
      <c r="FC153">
        <v>0</v>
      </c>
      <c r="FD153">
        <v>0</v>
      </c>
      <c r="FE153" s="1">
        <v>3886</v>
      </c>
      <c r="FF153">
        <v>971</v>
      </c>
      <c r="FG153" s="1">
        <v>4857</v>
      </c>
      <c r="FH153">
        <v>0</v>
      </c>
      <c r="FI153">
        <v>0</v>
      </c>
      <c r="FJ153" t="s">
        <v>280</v>
      </c>
      <c r="FK153" t="s">
        <v>362</v>
      </c>
      <c r="FV153" t="s">
        <v>280</v>
      </c>
      <c r="FW153" t="s">
        <v>280</v>
      </c>
      <c r="FX153" t="s">
        <v>273</v>
      </c>
      <c r="FY153" t="s">
        <v>280</v>
      </c>
      <c r="FZ153" t="s">
        <v>280</v>
      </c>
      <c r="GA153" t="s">
        <v>280</v>
      </c>
      <c r="GB153">
        <v>25</v>
      </c>
      <c r="GC153" s="12" t="s">
        <v>280</v>
      </c>
      <c r="GE153">
        <v>0</v>
      </c>
      <c r="GF153">
        <v>0</v>
      </c>
      <c r="GG153">
        <v>0</v>
      </c>
      <c r="GH153">
        <v>0</v>
      </c>
      <c r="GI153">
        <v>0</v>
      </c>
      <c r="GJ153">
        <v>0</v>
      </c>
      <c r="GK153">
        <v>0</v>
      </c>
      <c r="GL153">
        <v>0</v>
      </c>
      <c r="GM153">
        <v>0</v>
      </c>
      <c r="GN153">
        <v>0</v>
      </c>
      <c r="GO153">
        <v>0</v>
      </c>
      <c r="GP153">
        <v>0</v>
      </c>
      <c r="GQ153">
        <v>0</v>
      </c>
      <c r="GR153">
        <v>0</v>
      </c>
      <c r="GS153">
        <v>0</v>
      </c>
      <c r="GT153">
        <v>0</v>
      </c>
      <c r="GU153">
        <v>0</v>
      </c>
      <c r="GV153">
        <v>0</v>
      </c>
      <c r="GW153">
        <v>0</v>
      </c>
      <c r="GX153">
        <v>0</v>
      </c>
      <c r="GY153">
        <v>0</v>
      </c>
      <c r="GZ153">
        <v>0</v>
      </c>
      <c r="HA153">
        <v>0</v>
      </c>
      <c r="HB153">
        <v>0</v>
      </c>
      <c r="HC153">
        <v>0</v>
      </c>
      <c r="HD153">
        <v>0</v>
      </c>
      <c r="HE153">
        <v>0</v>
      </c>
      <c r="HF153">
        <v>0</v>
      </c>
      <c r="HG153">
        <v>0</v>
      </c>
      <c r="HH153">
        <v>0</v>
      </c>
      <c r="HI153" t="s">
        <v>280</v>
      </c>
      <c r="HK153" t="s">
        <v>280</v>
      </c>
      <c r="HM153" t="s">
        <v>280</v>
      </c>
      <c r="HO153" t="s">
        <v>313</v>
      </c>
      <c r="HP153" t="s">
        <v>273</v>
      </c>
      <c r="HQ153">
        <v>2</v>
      </c>
      <c r="HR153" t="s">
        <v>363</v>
      </c>
      <c r="HS153" t="s">
        <v>364</v>
      </c>
      <c r="HT153" t="s">
        <v>299</v>
      </c>
      <c r="HU153" t="s">
        <v>273</v>
      </c>
      <c r="HV153" t="s">
        <v>278</v>
      </c>
      <c r="HX153" t="s">
        <v>286</v>
      </c>
      <c r="HY153" t="s">
        <v>300</v>
      </c>
      <c r="HZ153">
        <v>113</v>
      </c>
      <c r="IA153">
        <v>68</v>
      </c>
      <c r="IB153" t="s">
        <v>280</v>
      </c>
      <c r="IC153" t="s">
        <v>280</v>
      </c>
      <c r="ID153" t="s">
        <v>280</v>
      </c>
      <c r="IE153" t="s">
        <v>280</v>
      </c>
      <c r="IF153" t="s">
        <v>280</v>
      </c>
      <c r="IG153" t="s">
        <v>280</v>
      </c>
      <c r="IH153" t="s">
        <v>280</v>
      </c>
      <c r="II153" t="s">
        <v>273</v>
      </c>
      <c r="IJ153" t="s">
        <v>280</v>
      </c>
      <c r="IK153" t="s">
        <v>280</v>
      </c>
      <c r="IL153" t="s">
        <v>280</v>
      </c>
      <c r="IM153" t="s">
        <v>280</v>
      </c>
      <c r="IN153" t="s">
        <v>280</v>
      </c>
      <c r="IO153" t="s">
        <v>280</v>
      </c>
      <c r="IP153" t="s">
        <v>280</v>
      </c>
      <c r="IQ153" t="s">
        <v>280</v>
      </c>
      <c r="IR153" t="s">
        <v>280</v>
      </c>
      <c r="IS153" t="s">
        <v>280</v>
      </c>
      <c r="IU153" t="s">
        <v>280</v>
      </c>
      <c r="IW153">
        <v>0</v>
      </c>
      <c r="IX153">
        <v>0</v>
      </c>
      <c r="IY153">
        <v>0</v>
      </c>
      <c r="IZ153">
        <v>0</v>
      </c>
      <c r="JA153">
        <v>0</v>
      </c>
      <c r="JB153">
        <v>0</v>
      </c>
      <c r="JC153">
        <v>0</v>
      </c>
      <c r="JD153">
        <v>0</v>
      </c>
      <c r="JE153">
        <v>0</v>
      </c>
      <c r="JF153">
        <v>0</v>
      </c>
      <c r="JG153" t="s">
        <v>302</v>
      </c>
      <c r="JH153" s="14">
        <v>0</v>
      </c>
      <c r="JI153">
        <v>3</v>
      </c>
      <c r="JJ153">
        <v>30</v>
      </c>
      <c r="JK153" t="s">
        <v>1682</v>
      </c>
      <c r="JL153" t="s">
        <v>302</v>
      </c>
      <c r="JM153" s="2">
        <v>46108</v>
      </c>
    </row>
    <row r="154" spans="1:273" x14ac:dyDescent="0.25">
      <c r="A154" t="s">
        <v>1683</v>
      </c>
      <c r="B154" t="s">
        <v>1684</v>
      </c>
      <c r="C154" t="s">
        <v>1684</v>
      </c>
      <c r="D154" t="s">
        <v>1685</v>
      </c>
      <c r="E154">
        <v>69101</v>
      </c>
      <c r="F154" t="s">
        <v>1439</v>
      </c>
      <c r="G154" t="s">
        <v>1686</v>
      </c>
      <c r="H154" t="s">
        <v>272</v>
      </c>
      <c r="I154" s="1">
        <v>22549</v>
      </c>
      <c r="J154" s="1">
        <v>33319</v>
      </c>
      <c r="K154">
        <v>0</v>
      </c>
      <c r="L154">
        <v>0</v>
      </c>
      <c r="M154">
        <v>1967</v>
      </c>
      <c r="N154">
        <v>2007</v>
      </c>
      <c r="O154" t="s">
        <v>280</v>
      </c>
      <c r="Q154" t="s">
        <v>274</v>
      </c>
      <c r="R154" t="s">
        <v>275</v>
      </c>
      <c r="S154" t="s">
        <v>389</v>
      </c>
      <c r="T154" t="s">
        <v>273</v>
      </c>
      <c r="U154" t="s">
        <v>277</v>
      </c>
      <c r="W154">
        <v>1</v>
      </c>
      <c r="X154" t="s">
        <v>273</v>
      </c>
      <c r="Y154" t="s">
        <v>273</v>
      </c>
      <c r="Z154">
        <v>75</v>
      </c>
      <c r="AA154" t="s">
        <v>273</v>
      </c>
      <c r="AG154" s="1">
        <v>20178</v>
      </c>
      <c r="AH154" s="1">
        <v>2808</v>
      </c>
      <c r="AI154">
        <v>52</v>
      </c>
      <c r="AJ154" s="1">
        <v>2808</v>
      </c>
      <c r="AK154" s="2">
        <v>45566</v>
      </c>
      <c r="AL154" s="2">
        <v>45930</v>
      </c>
      <c r="AM154" s="10">
        <v>1185560</v>
      </c>
      <c r="AO154" s="10"/>
      <c r="AP154" t="s">
        <v>1687</v>
      </c>
      <c r="AQ154" s="10">
        <v>49264</v>
      </c>
      <c r="AS154" s="10"/>
      <c r="AT154" s="10">
        <v>1234824</v>
      </c>
      <c r="AU154" s="10">
        <v>5170</v>
      </c>
      <c r="AV154" s="10">
        <v>0</v>
      </c>
      <c r="AW154" s="10">
        <v>300</v>
      </c>
      <c r="AX154" s="10">
        <v>0</v>
      </c>
      <c r="AY154" s="10">
        <v>1935</v>
      </c>
      <c r="AZ154" s="10">
        <v>7405</v>
      </c>
      <c r="BB154" s="10">
        <v>0</v>
      </c>
      <c r="BC154" s="10">
        <v>0</v>
      </c>
      <c r="BD154" s="10">
        <v>1441</v>
      </c>
      <c r="BE154" s="10">
        <v>0</v>
      </c>
      <c r="BF154" t="s">
        <v>1688</v>
      </c>
      <c r="BG154" s="10">
        <v>21069</v>
      </c>
      <c r="BH154" s="10">
        <v>22510</v>
      </c>
      <c r="BI154" s="10">
        <v>1264739</v>
      </c>
      <c r="BJ154" s="10">
        <v>0</v>
      </c>
      <c r="BK154" s="10">
        <v>0</v>
      </c>
      <c r="BL154" s="10">
        <v>0</v>
      </c>
      <c r="BM154" s="10">
        <v>0</v>
      </c>
      <c r="BN154" s="10">
        <v>0</v>
      </c>
      <c r="BO154" t="s">
        <v>273</v>
      </c>
      <c r="BP154" t="s">
        <v>1689</v>
      </c>
      <c r="BQ154" s="10">
        <v>40</v>
      </c>
      <c r="BR154" s="10">
        <v>40</v>
      </c>
      <c r="BS154">
        <v>24</v>
      </c>
      <c r="BT154" s="10">
        <v>772565</v>
      </c>
      <c r="BU154" s="10">
        <v>149530</v>
      </c>
      <c r="BV154" s="10">
        <v>922095</v>
      </c>
      <c r="BW154" t="s">
        <v>273</v>
      </c>
      <c r="BX154" t="s">
        <v>273</v>
      </c>
      <c r="BY154" t="s">
        <v>273</v>
      </c>
      <c r="BZ154" t="s">
        <v>273</v>
      </c>
      <c r="CA154" t="s">
        <v>273</v>
      </c>
      <c r="CB154" t="s">
        <v>273</v>
      </c>
      <c r="CC154" t="s">
        <v>273</v>
      </c>
      <c r="CD154" t="s">
        <v>273</v>
      </c>
      <c r="CE154" t="s">
        <v>280</v>
      </c>
      <c r="CF154" t="s">
        <v>273</v>
      </c>
      <c r="CG154" t="s">
        <v>1690</v>
      </c>
      <c r="CH154" s="10">
        <v>57882</v>
      </c>
      <c r="CI154" s="10">
        <v>16467</v>
      </c>
      <c r="CJ154" s="10">
        <v>4650</v>
      </c>
      <c r="CK154" s="10">
        <v>78999</v>
      </c>
      <c r="CL154" s="10">
        <v>924</v>
      </c>
      <c r="CM154" s="10">
        <v>43840</v>
      </c>
      <c r="CN154" s="10">
        <v>339</v>
      </c>
      <c r="CO154" s="10">
        <v>3762</v>
      </c>
      <c r="CP154" s="10">
        <v>107403</v>
      </c>
      <c r="CQ154" s="10">
        <v>156268</v>
      </c>
      <c r="CR154" s="10">
        <v>1157362</v>
      </c>
      <c r="CS154" s="10">
        <v>0</v>
      </c>
      <c r="CT154" s="1">
        <v>72406</v>
      </c>
      <c r="CU154" s="1">
        <v>3842</v>
      </c>
      <c r="CV154" s="1">
        <v>3481</v>
      </c>
      <c r="CW154" s="1">
        <v>72767</v>
      </c>
      <c r="CX154" s="1">
        <v>3734</v>
      </c>
      <c r="CY154">
        <v>105</v>
      </c>
      <c r="CZ154">
        <v>85</v>
      </c>
      <c r="DA154" s="1">
        <v>3754</v>
      </c>
      <c r="DB154" s="1">
        <v>5044</v>
      </c>
      <c r="DC154">
        <v>164</v>
      </c>
      <c r="DD154">
        <v>103</v>
      </c>
      <c r="DE154" s="1">
        <v>5105</v>
      </c>
      <c r="DF154">
        <v>41</v>
      </c>
      <c r="DG154">
        <v>4</v>
      </c>
      <c r="DH154">
        <v>18</v>
      </c>
      <c r="DI154">
        <v>27</v>
      </c>
      <c r="DJ154" t="s">
        <v>278</v>
      </c>
      <c r="DK154">
        <v>0</v>
      </c>
      <c r="DL154">
        <v>0</v>
      </c>
      <c r="DM154">
        <v>0</v>
      </c>
      <c r="DN154">
        <v>0</v>
      </c>
      <c r="DO154" s="1">
        <v>81184</v>
      </c>
      <c r="DP154" s="1">
        <v>4111</v>
      </c>
      <c r="DQ154" s="1">
        <v>3669</v>
      </c>
      <c r="DR154" s="1">
        <v>81626</v>
      </c>
      <c r="DS154" t="s">
        <v>1691</v>
      </c>
      <c r="DT154">
        <v>3</v>
      </c>
      <c r="DU154" t="s">
        <v>273</v>
      </c>
      <c r="DV154" t="s">
        <v>273</v>
      </c>
      <c r="DW154" t="s">
        <v>280</v>
      </c>
      <c r="DX154" t="s">
        <v>280</v>
      </c>
      <c r="DY154" t="s">
        <v>280</v>
      </c>
      <c r="DZ154" t="s">
        <v>273</v>
      </c>
      <c r="EA154" t="s">
        <v>273</v>
      </c>
      <c r="EB154" t="s">
        <v>273</v>
      </c>
      <c r="EC154" t="s">
        <v>280</v>
      </c>
      <c r="ED154" t="s">
        <v>273</v>
      </c>
      <c r="EE154" t="s">
        <v>280</v>
      </c>
      <c r="EF154" t="s">
        <v>280</v>
      </c>
      <c r="EG154" s="1">
        <v>6821</v>
      </c>
      <c r="EH154" s="1">
        <v>51160</v>
      </c>
      <c r="EI154" t="s">
        <v>281</v>
      </c>
      <c r="EJ154" s="1">
        <v>5175</v>
      </c>
      <c r="EK154" t="s">
        <v>281</v>
      </c>
      <c r="EL154" s="1">
        <v>7002</v>
      </c>
      <c r="EM154" t="s">
        <v>281</v>
      </c>
      <c r="EN154" s="1">
        <v>45916</v>
      </c>
      <c r="EO154" s="1">
        <v>56089</v>
      </c>
      <c r="EP154">
        <v>0</v>
      </c>
      <c r="EQ154" s="1">
        <v>102005</v>
      </c>
      <c r="ER154" s="1">
        <v>12748</v>
      </c>
      <c r="ES154" s="1">
        <v>3329</v>
      </c>
      <c r="ET154" s="1">
        <v>16077</v>
      </c>
      <c r="EU154" s="1">
        <v>4310</v>
      </c>
      <c r="EV154">
        <v>154</v>
      </c>
      <c r="EW154" s="1">
        <v>4464</v>
      </c>
      <c r="EX154" s="1">
        <v>23126</v>
      </c>
      <c r="EY154" s="1">
        <v>5261</v>
      </c>
      <c r="EZ154" s="1">
        <v>28387</v>
      </c>
      <c r="FA154">
        <v>364</v>
      </c>
      <c r="FB154">
        <v>81</v>
      </c>
      <c r="FC154">
        <v>445</v>
      </c>
      <c r="FD154" s="1">
        <v>49373</v>
      </c>
      <c r="FE154" s="1">
        <v>86464</v>
      </c>
      <c r="FF154" s="1">
        <v>64914</v>
      </c>
      <c r="FG154" s="1">
        <v>151378</v>
      </c>
      <c r="FH154">
        <v>548</v>
      </c>
      <c r="FI154">
        <v>177</v>
      </c>
      <c r="FJ154" t="s">
        <v>280</v>
      </c>
      <c r="FK154" t="s">
        <v>362</v>
      </c>
      <c r="FV154" t="s">
        <v>273</v>
      </c>
      <c r="FW154" t="s">
        <v>280</v>
      </c>
      <c r="FX154" t="s">
        <v>273</v>
      </c>
      <c r="FY154" t="s">
        <v>273</v>
      </c>
      <c r="FZ154" t="s">
        <v>280</v>
      </c>
      <c r="GA154" t="s">
        <v>280</v>
      </c>
      <c r="GB154">
        <v>109</v>
      </c>
      <c r="GC154" s="12" t="s">
        <v>273</v>
      </c>
      <c r="GD154" s="1">
        <v>8739</v>
      </c>
      <c r="GE154">
        <v>158</v>
      </c>
      <c r="GF154">
        <v>107</v>
      </c>
      <c r="GG154">
        <v>265</v>
      </c>
      <c r="GH154">
        <v>77</v>
      </c>
      <c r="GI154">
        <v>90</v>
      </c>
      <c r="GJ154">
        <v>17</v>
      </c>
      <c r="GK154">
        <v>449</v>
      </c>
      <c r="GL154">
        <v>417</v>
      </c>
      <c r="GM154">
        <v>32</v>
      </c>
      <c r="GN154">
        <v>0</v>
      </c>
      <c r="GO154">
        <v>449</v>
      </c>
      <c r="GP154" s="1">
        <v>3326</v>
      </c>
      <c r="GQ154">
        <v>778</v>
      </c>
      <c r="GR154" s="1">
        <v>4104</v>
      </c>
      <c r="GS154">
        <v>353</v>
      </c>
      <c r="GT154">
        <v>395</v>
      </c>
      <c r="GU154">
        <v>315</v>
      </c>
      <c r="GV154" s="1">
        <v>5167</v>
      </c>
      <c r="GW154" s="1">
        <v>4271</v>
      </c>
      <c r="GX154">
        <v>896</v>
      </c>
      <c r="GY154">
        <v>0</v>
      </c>
      <c r="GZ154" s="1">
        <v>5167</v>
      </c>
      <c r="HA154">
        <v>0</v>
      </c>
      <c r="HB154">
        <v>0</v>
      </c>
      <c r="HC154">
        <v>224</v>
      </c>
      <c r="HD154">
        <v>0</v>
      </c>
      <c r="HE154">
        <v>92</v>
      </c>
      <c r="HF154">
        <v>0</v>
      </c>
      <c r="HG154">
        <v>385</v>
      </c>
      <c r="HH154">
        <v>0</v>
      </c>
      <c r="HI154" t="s">
        <v>273</v>
      </c>
      <c r="HJ154">
        <v>346</v>
      </c>
      <c r="HK154" t="s">
        <v>273</v>
      </c>
      <c r="HL154">
        <v>48</v>
      </c>
      <c r="HM154" t="s">
        <v>273</v>
      </c>
      <c r="HN154">
        <v>43</v>
      </c>
      <c r="HO154" t="s">
        <v>1692</v>
      </c>
      <c r="HP154" t="s">
        <v>273</v>
      </c>
      <c r="HQ154">
        <v>32</v>
      </c>
      <c r="HR154" t="s">
        <v>1693</v>
      </c>
      <c r="HS154" t="s">
        <v>405</v>
      </c>
      <c r="HT154" t="s">
        <v>299</v>
      </c>
      <c r="HU154" t="s">
        <v>273</v>
      </c>
      <c r="HV154" t="s">
        <v>278</v>
      </c>
      <c r="HX154" t="s">
        <v>393</v>
      </c>
      <c r="HY154" t="s">
        <v>1136</v>
      </c>
      <c r="HZ154">
        <v>95</v>
      </c>
      <c r="IA154">
        <v>44</v>
      </c>
      <c r="IB154" t="s">
        <v>273</v>
      </c>
      <c r="IC154" t="s">
        <v>273</v>
      </c>
      <c r="ID154" t="s">
        <v>273</v>
      </c>
      <c r="IE154" t="s">
        <v>273</v>
      </c>
      <c r="IF154" t="s">
        <v>273</v>
      </c>
      <c r="IG154" t="s">
        <v>273</v>
      </c>
      <c r="IH154" t="s">
        <v>273</v>
      </c>
      <c r="II154" t="s">
        <v>273</v>
      </c>
      <c r="IJ154" t="s">
        <v>273</v>
      </c>
      <c r="IK154" t="s">
        <v>280</v>
      </c>
      <c r="IL154" t="s">
        <v>273</v>
      </c>
      <c r="IM154" t="s">
        <v>280</v>
      </c>
      <c r="IN154" t="s">
        <v>273</v>
      </c>
      <c r="IO154" t="s">
        <v>273</v>
      </c>
      <c r="IP154" t="s">
        <v>280</v>
      </c>
      <c r="IQ154" t="s">
        <v>280</v>
      </c>
      <c r="IR154" t="s">
        <v>280</v>
      </c>
      <c r="IS154" t="s">
        <v>273</v>
      </c>
      <c r="IU154" t="s">
        <v>280</v>
      </c>
      <c r="IW154">
        <v>5</v>
      </c>
      <c r="IX154">
        <v>200</v>
      </c>
      <c r="IY154">
        <v>5</v>
      </c>
      <c r="IZ154">
        <v>3</v>
      </c>
      <c r="JA154">
        <v>120</v>
      </c>
      <c r="JB154">
        <v>3</v>
      </c>
      <c r="JC154">
        <v>12</v>
      </c>
      <c r="JD154">
        <v>564</v>
      </c>
      <c r="JE154">
        <v>14.1</v>
      </c>
      <c r="JF154">
        <v>19.100000000000001</v>
      </c>
      <c r="JG154" t="s">
        <v>1694</v>
      </c>
      <c r="JH154" s="14">
        <v>38.869999999999997</v>
      </c>
      <c r="JI154">
        <v>3</v>
      </c>
      <c r="JJ154">
        <v>4</v>
      </c>
      <c r="JK154" t="s">
        <v>1695</v>
      </c>
      <c r="JL154" t="s">
        <v>302</v>
      </c>
      <c r="JM154" s="2">
        <v>46048</v>
      </c>
    </row>
    <row r="155" spans="1:273" x14ac:dyDescent="0.25">
      <c r="A155" t="s">
        <v>1738</v>
      </c>
      <c r="B155" t="s">
        <v>1739</v>
      </c>
      <c r="C155" t="s">
        <v>1739</v>
      </c>
      <c r="D155" t="s">
        <v>1740</v>
      </c>
      <c r="E155">
        <v>68763</v>
      </c>
      <c r="F155" t="s">
        <v>412</v>
      </c>
      <c r="G155" t="s">
        <v>1741</v>
      </c>
      <c r="H155" t="s">
        <v>272</v>
      </c>
      <c r="I155" s="1">
        <v>3578</v>
      </c>
      <c r="J155" s="1">
        <v>3578</v>
      </c>
      <c r="K155">
        <v>0</v>
      </c>
      <c r="L155">
        <v>0</v>
      </c>
      <c r="M155">
        <v>1914</v>
      </c>
      <c r="O155" t="s">
        <v>280</v>
      </c>
      <c r="Q155" t="s">
        <v>274</v>
      </c>
      <c r="R155" t="s">
        <v>275</v>
      </c>
      <c r="S155" t="s">
        <v>276</v>
      </c>
      <c r="T155" t="s">
        <v>273</v>
      </c>
      <c r="U155" t="s">
        <v>277</v>
      </c>
      <c r="W155">
        <v>1</v>
      </c>
      <c r="X155" t="s">
        <v>273</v>
      </c>
      <c r="Y155" t="s">
        <v>273</v>
      </c>
      <c r="Z155">
        <v>126</v>
      </c>
      <c r="AA155" t="s">
        <v>280</v>
      </c>
      <c r="AF155" t="s">
        <v>1742</v>
      </c>
      <c r="AG155" s="1">
        <v>7000</v>
      </c>
      <c r="AH155" s="1">
        <v>2366</v>
      </c>
      <c r="AI155">
        <v>52</v>
      </c>
      <c r="AJ155" s="1">
        <v>2366</v>
      </c>
      <c r="AK155" s="2">
        <v>45566</v>
      </c>
      <c r="AL155" s="2">
        <v>45930</v>
      </c>
      <c r="AM155" s="10">
        <v>319065</v>
      </c>
      <c r="AO155" s="10"/>
      <c r="AQ155" s="10"/>
      <c r="AS155" s="10"/>
      <c r="AT155" s="10">
        <v>319065</v>
      </c>
      <c r="AU155" s="10">
        <v>1498</v>
      </c>
      <c r="AV155" s="10">
        <v>0</v>
      </c>
      <c r="AW155" s="10">
        <v>0</v>
      </c>
      <c r="AX155" s="10">
        <v>0</v>
      </c>
      <c r="AY155" s="10">
        <v>0</v>
      </c>
      <c r="AZ155" s="10">
        <v>1498</v>
      </c>
      <c r="BB155" s="10">
        <v>0</v>
      </c>
      <c r="BC155" s="10">
        <v>0</v>
      </c>
      <c r="BD155" s="10">
        <v>39</v>
      </c>
      <c r="BE155" s="10">
        <v>0</v>
      </c>
      <c r="BF155" t="s">
        <v>1743</v>
      </c>
      <c r="BG155" s="10">
        <v>3000</v>
      </c>
      <c r="BH155" s="10">
        <v>3039</v>
      </c>
      <c r="BI155" s="10">
        <v>323602</v>
      </c>
      <c r="BJ155" s="10">
        <v>0</v>
      </c>
      <c r="BK155" s="10">
        <v>0</v>
      </c>
      <c r="BL155" s="10">
        <v>0</v>
      </c>
      <c r="BM155" s="10">
        <v>0</v>
      </c>
      <c r="BN155" s="10">
        <v>0</v>
      </c>
      <c r="BO155" t="s">
        <v>273</v>
      </c>
      <c r="BP155" t="s">
        <v>1744</v>
      </c>
      <c r="BQ155" s="10">
        <v>10</v>
      </c>
      <c r="BR155" s="10">
        <v>10</v>
      </c>
      <c r="BS155">
        <v>28</v>
      </c>
      <c r="BT155" s="10">
        <v>123283</v>
      </c>
      <c r="BU155" s="10">
        <v>70258</v>
      </c>
      <c r="BV155" s="10">
        <v>193541</v>
      </c>
      <c r="BW155" t="s">
        <v>273</v>
      </c>
      <c r="BX155" t="s">
        <v>273</v>
      </c>
      <c r="BY155" t="s">
        <v>273</v>
      </c>
      <c r="BZ155" t="s">
        <v>273</v>
      </c>
      <c r="CA155" t="s">
        <v>273</v>
      </c>
      <c r="CB155" t="s">
        <v>273</v>
      </c>
      <c r="CC155" t="s">
        <v>273</v>
      </c>
      <c r="CD155" t="s">
        <v>273</v>
      </c>
      <c r="CE155" t="s">
        <v>273</v>
      </c>
      <c r="CF155" t="s">
        <v>273</v>
      </c>
      <c r="CH155" s="10">
        <v>31000</v>
      </c>
      <c r="CI155" s="10">
        <v>5900</v>
      </c>
      <c r="CJ155" s="10">
        <v>5000</v>
      </c>
      <c r="CK155" s="10">
        <v>41900</v>
      </c>
      <c r="CL155" s="10">
        <v>4600</v>
      </c>
      <c r="CM155" s="10">
        <v>5900</v>
      </c>
      <c r="CN155" s="10">
        <v>1800</v>
      </c>
      <c r="CO155" s="10">
        <v>400</v>
      </c>
      <c r="CP155" s="10">
        <v>32444</v>
      </c>
      <c r="CQ155" s="10">
        <v>45144</v>
      </c>
      <c r="CR155" s="10">
        <v>280585</v>
      </c>
      <c r="CS155" s="10">
        <v>65500</v>
      </c>
      <c r="CT155" s="1">
        <v>51118</v>
      </c>
      <c r="CU155" s="1">
        <v>2197</v>
      </c>
      <c r="CV155" s="1">
        <v>2621</v>
      </c>
      <c r="CW155" s="1">
        <v>50694</v>
      </c>
      <c r="CX155" s="1">
        <v>4856</v>
      </c>
      <c r="CY155">
        <v>82</v>
      </c>
      <c r="CZ155">
        <v>15</v>
      </c>
      <c r="DA155" s="1">
        <v>4923</v>
      </c>
      <c r="DB155" s="1">
        <v>3929</v>
      </c>
      <c r="DC155">
        <v>190</v>
      </c>
      <c r="DD155">
        <v>42</v>
      </c>
      <c r="DE155" s="1">
        <v>4077</v>
      </c>
      <c r="DF155">
        <v>141</v>
      </c>
      <c r="DG155">
        <v>1</v>
      </c>
      <c r="DH155">
        <v>6</v>
      </c>
      <c r="DI155">
        <v>136</v>
      </c>
      <c r="DJ155" t="s">
        <v>1745</v>
      </c>
      <c r="DK155" s="1">
        <v>2413</v>
      </c>
      <c r="DL155">
        <v>500</v>
      </c>
      <c r="DM155">
        <v>575</v>
      </c>
      <c r="DN155" s="1">
        <v>2338</v>
      </c>
      <c r="DO155" s="1">
        <v>62316</v>
      </c>
      <c r="DP155" s="1">
        <v>2969</v>
      </c>
      <c r="DQ155" s="1">
        <v>3253</v>
      </c>
      <c r="DR155" s="1">
        <v>62032</v>
      </c>
      <c r="DS155" t="s">
        <v>1746</v>
      </c>
      <c r="DT155">
        <v>450</v>
      </c>
      <c r="DU155" t="s">
        <v>273</v>
      </c>
      <c r="DV155" t="s">
        <v>273</v>
      </c>
      <c r="DW155" t="s">
        <v>280</v>
      </c>
      <c r="DX155" t="s">
        <v>280</v>
      </c>
      <c r="DY155" t="s">
        <v>280</v>
      </c>
      <c r="DZ155" t="s">
        <v>273</v>
      </c>
      <c r="EA155" t="s">
        <v>280</v>
      </c>
      <c r="EB155" t="s">
        <v>273</v>
      </c>
      <c r="EC155" t="s">
        <v>280</v>
      </c>
      <c r="ED155" t="s">
        <v>280</v>
      </c>
      <c r="EE155" t="s">
        <v>280</v>
      </c>
      <c r="EF155" t="s">
        <v>280</v>
      </c>
      <c r="EG155" s="1">
        <v>2647</v>
      </c>
      <c r="EH155" s="1">
        <v>21182</v>
      </c>
      <c r="EI155" t="s">
        <v>281</v>
      </c>
      <c r="EJ155" s="1">
        <v>2365</v>
      </c>
      <c r="EK155" t="s">
        <v>281</v>
      </c>
      <c r="EL155">
        <v>856</v>
      </c>
      <c r="EM155" t="s">
        <v>285</v>
      </c>
      <c r="EN155" s="1">
        <v>18656</v>
      </c>
      <c r="EO155" s="1">
        <v>19964</v>
      </c>
      <c r="EP155" s="1">
        <v>3543</v>
      </c>
      <c r="EQ155" s="1">
        <v>42163</v>
      </c>
      <c r="ER155" s="1">
        <v>3185</v>
      </c>
      <c r="ES155">
        <v>489</v>
      </c>
      <c r="ET155" s="1">
        <v>3674</v>
      </c>
      <c r="EU155">
        <v>844</v>
      </c>
      <c r="EV155">
        <v>48</v>
      </c>
      <c r="EW155">
        <v>892</v>
      </c>
      <c r="EX155" s="1">
        <v>5763</v>
      </c>
      <c r="EY155">
        <v>702</v>
      </c>
      <c r="EZ155" s="1">
        <v>6465</v>
      </c>
      <c r="FA155">
        <v>0</v>
      </c>
      <c r="FB155">
        <v>0</v>
      </c>
      <c r="FC155">
        <v>0</v>
      </c>
      <c r="FD155" s="1">
        <v>11031</v>
      </c>
      <c r="FE155" s="1">
        <v>28448</v>
      </c>
      <c r="FF155" s="1">
        <v>21203</v>
      </c>
      <c r="FG155" s="1">
        <v>53194</v>
      </c>
      <c r="FH155">
        <v>82</v>
      </c>
      <c r="FI155">
        <v>17</v>
      </c>
      <c r="FJ155" t="s">
        <v>280</v>
      </c>
      <c r="FK155" t="s">
        <v>295</v>
      </c>
      <c r="FV155" t="s">
        <v>273</v>
      </c>
      <c r="FW155" t="s">
        <v>280</v>
      </c>
      <c r="FX155" t="s">
        <v>273</v>
      </c>
      <c r="FY155" t="s">
        <v>280</v>
      </c>
      <c r="FZ155" t="s">
        <v>280</v>
      </c>
      <c r="GA155" t="s">
        <v>280</v>
      </c>
      <c r="GB155">
        <v>24</v>
      </c>
      <c r="GC155" s="12" t="s">
        <v>280</v>
      </c>
      <c r="GE155">
        <v>5</v>
      </c>
      <c r="GF155">
        <v>7</v>
      </c>
      <c r="GG155">
        <v>12</v>
      </c>
      <c r="GH155">
        <v>2</v>
      </c>
      <c r="GI155">
        <v>3</v>
      </c>
      <c r="GJ155">
        <v>10</v>
      </c>
      <c r="GK155">
        <v>27</v>
      </c>
      <c r="GL155">
        <v>27</v>
      </c>
      <c r="GM155">
        <v>0</v>
      </c>
      <c r="GN155">
        <v>0</v>
      </c>
      <c r="GO155">
        <v>27</v>
      </c>
      <c r="GP155">
        <v>27</v>
      </c>
      <c r="GQ155">
        <v>324</v>
      </c>
      <c r="GR155">
        <v>351</v>
      </c>
      <c r="GS155">
        <v>20</v>
      </c>
      <c r="GT155">
        <v>73</v>
      </c>
      <c r="GU155">
        <v>57</v>
      </c>
      <c r="GV155">
        <v>501</v>
      </c>
      <c r="GW155">
        <v>501</v>
      </c>
      <c r="GX155">
        <v>0</v>
      </c>
      <c r="GY155">
        <v>0</v>
      </c>
      <c r="GZ155">
        <v>501</v>
      </c>
      <c r="HA155">
        <v>0</v>
      </c>
      <c r="HB155">
        <v>0</v>
      </c>
      <c r="HC155">
        <v>0</v>
      </c>
      <c r="HD155">
        <v>0</v>
      </c>
      <c r="HE155">
        <v>0</v>
      </c>
      <c r="HF155">
        <v>0</v>
      </c>
      <c r="HG155">
        <v>4</v>
      </c>
      <c r="HH155">
        <v>0</v>
      </c>
      <c r="HI155" t="s">
        <v>273</v>
      </c>
      <c r="HJ155">
        <v>148</v>
      </c>
      <c r="HK155" t="s">
        <v>280</v>
      </c>
      <c r="HM155" t="s">
        <v>280</v>
      </c>
      <c r="HO155" t="s">
        <v>640</v>
      </c>
      <c r="HP155" t="s">
        <v>273</v>
      </c>
      <c r="HQ155">
        <v>9</v>
      </c>
      <c r="HR155" t="s">
        <v>543</v>
      </c>
      <c r="HS155" t="s">
        <v>1747</v>
      </c>
      <c r="HT155" t="s">
        <v>299</v>
      </c>
      <c r="HU155" t="s">
        <v>273</v>
      </c>
      <c r="HV155" t="s">
        <v>278</v>
      </c>
      <c r="HX155" t="s">
        <v>366</v>
      </c>
      <c r="HY155" t="s">
        <v>300</v>
      </c>
      <c r="HZ155">
        <v>107</v>
      </c>
      <c r="IA155">
        <v>107</v>
      </c>
      <c r="IB155" t="s">
        <v>280</v>
      </c>
      <c r="IC155" t="s">
        <v>280</v>
      </c>
      <c r="ID155" t="s">
        <v>280</v>
      </c>
      <c r="IE155" t="s">
        <v>280</v>
      </c>
      <c r="IF155" t="s">
        <v>280</v>
      </c>
      <c r="IG155" t="s">
        <v>280</v>
      </c>
      <c r="IH155" t="s">
        <v>280</v>
      </c>
      <c r="II155" t="s">
        <v>273</v>
      </c>
      <c r="IJ155" t="s">
        <v>280</v>
      </c>
      <c r="IK155" t="s">
        <v>280</v>
      </c>
      <c r="IL155" t="s">
        <v>280</v>
      </c>
      <c r="IM155" t="s">
        <v>280</v>
      </c>
      <c r="IN155" t="s">
        <v>280</v>
      </c>
      <c r="IO155" t="s">
        <v>280</v>
      </c>
      <c r="IP155" t="s">
        <v>280</v>
      </c>
      <c r="IQ155" t="s">
        <v>280</v>
      </c>
      <c r="IR155" t="s">
        <v>280</v>
      </c>
      <c r="IS155" t="s">
        <v>280</v>
      </c>
      <c r="IU155" t="s">
        <v>280</v>
      </c>
      <c r="IW155">
        <v>2</v>
      </c>
      <c r="IX155">
        <v>80</v>
      </c>
      <c r="IY155">
        <v>2</v>
      </c>
      <c r="IZ155">
        <v>0</v>
      </c>
      <c r="JA155">
        <v>0</v>
      </c>
      <c r="JB155">
        <v>0</v>
      </c>
      <c r="JC155">
        <v>2</v>
      </c>
      <c r="JD155">
        <v>40</v>
      </c>
      <c r="JE155">
        <v>1</v>
      </c>
      <c r="JF155">
        <v>3</v>
      </c>
      <c r="JG155" t="s">
        <v>1748</v>
      </c>
      <c r="JH155" s="14">
        <v>28</v>
      </c>
      <c r="JI155" t="s">
        <v>278</v>
      </c>
      <c r="JJ155" t="s">
        <v>278</v>
      </c>
      <c r="JK155" t="s">
        <v>1748</v>
      </c>
      <c r="JL155" t="s">
        <v>304</v>
      </c>
      <c r="JM155" s="2">
        <v>46113</v>
      </c>
    </row>
    <row r="156" spans="1:273" x14ac:dyDescent="0.25">
      <c r="A156" t="s">
        <v>1696</v>
      </c>
      <c r="B156" t="s">
        <v>1697</v>
      </c>
      <c r="C156" t="s">
        <v>1698</v>
      </c>
      <c r="D156" t="s">
        <v>1699</v>
      </c>
      <c r="E156">
        <v>68761</v>
      </c>
      <c r="F156" t="s">
        <v>818</v>
      </c>
      <c r="G156" t="s">
        <v>1700</v>
      </c>
      <c r="H156" t="s">
        <v>310</v>
      </c>
      <c r="I156">
        <v>272</v>
      </c>
      <c r="J156">
        <v>272</v>
      </c>
      <c r="K156">
        <v>0</v>
      </c>
      <c r="L156">
        <v>0</v>
      </c>
      <c r="M156">
        <v>1900</v>
      </c>
      <c r="N156">
        <v>2017</v>
      </c>
      <c r="O156" t="s">
        <v>280</v>
      </c>
      <c r="Q156" t="s">
        <v>274</v>
      </c>
      <c r="R156" t="s">
        <v>275</v>
      </c>
      <c r="S156" t="s">
        <v>276</v>
      </c>
      <c r="T156" t="s">
        <v>273</v>
      </c>
      <c r="U156" t="s">
        <v>277</v>
      </c>
      <c r="W156">
        <v>1</v>
      </c>
      <c r="X156" t="s">
        <v>273</v>
      </c>
      <c r="Y156" t="s">
        <v>280</v>
      </c>
      <c r="AG156" s="1">
        <v>1200</v>
      </c>
      <c r="AH156" s="1">
        <v>1040</v>
      </c>
      <c r="AI156">
        <v>52</v>
      </c>
      <c r="AJ156" s="1">
        <v>1040</v>
      </c>
      <c r="AK156" s="2">
        <v>45566</v>
      </c>
      <c r="AL156" s="2">
        <v>45930</v>
      </c>
      <c r="AM156" s="10">
        <v>3307</v>
      </c>
      <c r="AO156" s="10"/>
      <c r="AP156" t="s">
        <v>821</v>
      </c>
      <c r="AQ156" s="10">
        <v>3605</v>
      </c>
      <c r="AS156" s="10"/>
      <c r="AT156" s="10">
        <v>6912</v>
      </c>
      <c r="AU156" s="10">
        <v>842</v>
      </c>
      <c r="AV156" s="10">
        <v>0</v>
      </c>
      <c r="AW156" s="10">
        <v>0</v>
      </c>
      <c r="AX156" s="10">
        <v>0</v>
      </c>
      <c r="AY156" s="10">
        <v>0</v>
      </c>
      <c r="AZ156" s="10">
        <v>842</v>
      </c>
      <c r="BB156" s="10">
        <v>0</v>
      </c>
      <c r="BC156" s="10">
        <v>0</v>
      </c>
      <c r="BD156" s="10">
        <v>0</v>
      </c>
      <c r="BE156" s="10">
        <v>0</v>
      </c>
      <c r="BF156" t="s">
        <v>1701</v>
      </c>
      <c r="BG156" s="10">
        <v>3551</v>
      </c>
      <c r="BH156" s="10">
        <v>3551</v>
      </c>
      <c r="BI156" s="10">
        <v>11305</v>
      </c>
      <c r="BJ156" s="10">
        <v>0</v>
      </c>
      <c r="BK156" s="10">
        <v>0</v>
      </c>
      <c r="BL156" s="10">
        <v>0</v>
      </c>
      <c r="BM156" s="10">
        <v>0</v>
      </c>
      <c r="BN156" s="10">
        <v>0</v>
      </c>
      <c r="BO156" t="s">
        <v>280</v>
      </c>
      <c r="BQ156" s="10"/>
      <c r="BR156" s="10"/>
      <c r="BS156">
        <v>0</v>
      </c>
      <c r="BT156" s="10">
        <v>13083</v>
      </c>
      <c r="BU156" s="10">
        <v>1120</v>
      </c>
      <c r="BV156" s="10">
        <v>14203</v>
      </c>
      <c r="BW156" t="s">
        <v>280</v>
      </c>
      <c r="BX156" t="s">
        <v>280</v>
      </c>
      <c r="BY156" t="s">
        <v>280</v>
      </c>
      <c r="BZ156" t="s">
        <v>280</v>
      </c>
      <c r="CA156" t="s">
        <v>280</v>
      </c>
      <c r="CB156" t="s">
        <v>280</v>
      </c>
      <c r="CC156" t="s">
        <v>280</v>
      </c>
      <c r="CD156" t="s">
        <v>280</v>
      </c>
      <c r="CE156" t="s">
        <v>280</v>
      </c>
      <c r="CF156" t="s">
        <v>280</v>
      </c>
      <c r="CH156" s="10">
        <v>120</v>
      </c>
      <c r="CI156" s="10">
        <v>0</v>
      </c>
      <c r="CJ156" s="10">
        <v>0</v>
      </c>
      <c r="CK156" s="10">
        <v>120</v>
      </c>
      <c r="CL156" s="10">
        <v>0</v>
      </c>
      <c r="CM156" s="10">
        <v>0</v>
      </c>
      <c r="CN156" s="10">
        <v>0</v>
      </c>
      <c r="CO156" s="10">
        <v>0</v>
      </c>
      <c r="CP156" s="10">
        <v>1934</v>
      </c>
      <c r="CQ156" s="10">
        <v>1934</v>
      </c>
      <c r="CR156" s="10">
        <v>16257</v>
      </c>
      <c r="CS156" s="10">
        <v>0</v>
      </c>
      <c r="CT156" s="1">
        <v>6878</v>
      </c>
      <c r="CU156">
        <v>14</v>
      </c>
      <c r="CV156">
        <v>250</v>
      </c>
      <c r="CW156" s="1">
        <v>6642</v>
      </c>
      <c r="CX156">
        <v>0</v>
      </c>
      <c r="CY156">
        <v>0</v>
      </c>
      <c r="CZ156">
        <v>0</v>
      </c>
      <c r="DA156">
        <v>0</v>
      </c>
      <c r="DB156">
        <v>201</v>
      </c>
      <c r="DC156">
        <v>86</v>
      </c>
      <c r="DD156">
        <v>0</v>
      </c>
      <c r="DE156">
        <v>287</v>
      </c>
      <c r="DF156">
        <v>0</v>
      </c>
      <c r="DG156">
        <v>2</v>
      </c>
      <c r="DH156">
        <v>0</v>
      </c>
      <c r="DI156">
        <v>2</v>
      </c>
      <c r="DJ156" t="s">
        <v>1702</v>
      </c>
      <c r="DK156">
        <v>7</v>
      </c>
      <c r="DL156">
        <v>7</v>
      </c>
      <c r="DM156">
        <v>7</v>
      </c>
      <c r="DN156">
        <v>7</v>
      </c>
      <c r="DO156" s="1">
        <v>7086</v>
      </c>
      <c r="DP156">
        <v>107</v>
      </c>
      <c r="DQ156">
        <v>257</v>
      </c>
      <c r="DR156" s="1">
        <v>6936</v>
      </c>
      <c r="DS156" t="s">
        <v>297</v>
      </c>
      <c r="DT156">
        <v>0</v>
      </c>
      <c r="DU156" t="s">
        <v>280</v>
      </c>
      <c r="DV156" t="s">
        <v>280</v>
      </c>
      <c r="DW156" t="s">
        <v>280</v>
      </c>
      <c r="DX156" t="s">
        <v>280</v>
      </c>
      <c r="DY156" t="s">
        <v>280</v>
      </c>
      <c r="DZ156" t="s">
        <v>280</v>
      </c>
      <c r="EA156" t="s">
        <v>280</v>
      </c>
      <c r="EB156" t="s">
        <v>280</v>
      </c>
      <c r="EC156" t="s">
        <v>280</v>
      </c>
      <c r="ED156" t="s">
        <v>280</v>
      </c>
      <c r="EE156" t="s">
        <v>280</v>
      </c>
      <c r="EF156" t="s">
        <v>280</v>
      </c>
      <c r="EG156">
        <v>44</v>
      </c>
      <c r="EH156">
        <v>532</v>
      </c>
      <c r="EI156" t="s">
        <v>285</v>
      </c>
      <c r="EJ156">
        <v>50</v>
      </c>
      <c r="EK156" t="s">
        <v>285</v>
      </c>
      <c r="EL156">
        <v>48</v>
      </c>
      <c r="EM156" t="s">
        <v>285</v>
      </c>
      <c r="EN156">
        <v>160</v>
      </c>
      <c r="EO156">
        <v>260</v>
      </c>
      <c r="EP156">
        <v>12</v>
      </c>
      <c r="EQ156">
        <v>432</v>
      </c>
      <c r="ER156">
        <v>0</v>
      </c>
      <c r="ES156">
        <v>0</v>
      </c>
      <c r="ET156">
        <v>0</v>
      </c>
      <c r="EU156">
        <v>0</v>
      </c>
      <c r="EV156">
        <v>0</v>
      </c>
      <c r="EW156">
        <v>0</v>
      </c>
      <c r="EX156">
        <v>0</v>
      </c>
      <c r="EY156">
        <v>0</v>
      </c>
      <c r="EZ156">
        <v>0</v>
      </c>
      <c r="FA156">
        <v>0</v>
      </c>
      <c r="FB156">
        <v>0</v>
      </c>
      <c r="FC156">
        <v>0</v>
      </c>
      <c r="FD156">
        <v>0</v>
      </c>
      <c r="FE156">
        <v>160</v>
      </c>
      <c r="FF156">
        <v>260</v>
      </c>
      <c r="FG156">
        <v>432</v>
      </c>
      <c r="FH156">
        <v>0</v>
      </c>
      <c r="FI156">
        <v>0</v>
      </c>
      <c r="FJ156" t="s">
        <v>273</v>
      </c>
      <c r="FK156" t="s">
        <v>362</v>
      </c>
      <c r="FV156" t="s">
        <v>280</v>
      </c>
      <c r="FW156" t="s">
        <v>280</v>
      </c>
      <c r="FX156" t="s">
        <v>273</v>
      </c>
      <c r="FY156" t="s">
        <v>280</v>
      </c>
      <c r="FZ156" t="s">
        <v>280</v>
      </c>
      <c r="GA156" t="s">
        <v>280</v>
      </c>
      <c r="GB156">
        <v>0</v>
      </c>
      <c r="GC156" s="12" t="s">
        <v>280</v>
      </c>
      <c r="GE156">
        <v>6</v>
      </c>
      <c r="GF156">
        <v>15</v>
      </c>
      <c r="GG156">
        <v>21</v>
      </c>
      <c r="GH156">
        <v>14</v>
      </c>
      <c r="GI156">
        <v>12</v>
      </c>
      <c r="GJ156">
        <v>8</v>
      </c>
      <c r="GK156">
        <v>55</v>
      </c>
      <c r="GL156">
        <v>54</v>
      </c>
      <c r="GM156">
        <v>1</v>
      </c>
      <c r="GN156">
        <v>0</v>
      </c>
      <c r="GO156">
        <v>55</v>
      </c>
      <c r="GP156">
        <v>60</v>
      </c>
      <c r="GQ156">
        <v>180</v>
      </c>
      <c r="GR156">
        <v>240</v>
      </c>
      <c r="GS156">
        <v>112</v>
      </c>
      <c r="GT156">
        <v>156</v>
      </c>
      <c r="GU156">
        <v>120</v>
      </c>
      <c r="GV156">
        <v>628</v>
      </c>
      <c r="GW156">
        <v>547</v>
      </c>
      <c r="GX156">
        <v>81</v>
      </c>
      <c r="GY156">
        <v>0</v>
      </c>
      <c r="GZ156">
        <v>628</v>
      </c>
      <c r="HA156">
        <v>0</v>
      </c>
      <c r="HB156">
        <v>0</v>
      </c>
      <c r="HC156">
        <v>0</v>
      </c>
      <c r="HD156">
        <v>0</v>
      </c>
      <c r="HE156">
        <v>0</v>
      </c>
      <c r="HF156">
        <v>0</v>
      </c>
      <c r="HG156">
        <v>0</v>
      </c>
      <c r="HH156">
        <v>0</v>
      </c>
      <c r="HI156" t="s">
        <v>273</v>
      </c>
      <c r="HJ156">
        <v>8</v>
      </c>
      <c r="HK156" t="s">
        <v>273</v>
      </c>
      <c r="HL156">
        <v>4</v>
      </c>
      <c r="HM156" t="s">
        <v>273</v>
      </c>
      <c r="HN156">
        <v>3</v>
      </c>
      <c r="HO156" t="s">
        <v>297</v>
      </c>
      <c r="HP156" t="s">
        <v>273</v>
      </c>
      <c r="HQ156">
        <v>2</v>
      </c>
      <c r="HR156" t="s">
        <v>297</v>
      </c>
      <c r="HS156" t="s">
        <v>798</v>
      </c>
      <c r="HT156" t="s">
        <v>616</v>
      </c>
      <c r="HU156" t="s">
        <v>273</v>
      </c>
      <c r="HV156" t="s">
        <v>278</v>
      </c>
      <c r="HX156" t="s">
        <v>286</v>
      </c>
      <c r="HZ156" t="s">
        <v>312</v>
      </c>
      <c r="IA156">
        <v>362</v>
      </c>
      <c r="IB156" t="s">
        <v>273</v>
      </c>
      <c r="IC156" t="s">
        <v>280</v>
      </c>
      <c r="ID156" t="s">
        <v>280</v>
      </c>
      <c r="IE156" t="s">
        <v>280</v>
      </c>
      <c r="IF156" t="s">
        <v>273</v>
      </c>
      <c r="IG156" t="s">
        <v>280</v>
      </c>
      <c r="IH156" t="s">
        <v>273</v>
      </c>
      <c r="II156" t="s">
        <v>273</v>
      </c>
      <c r="IJ156" t="s">
        <v>280</v>
      </c>
      <c r="IK156" t="s">
        <v>280</v>
      </c>
      <c r="IL156" t="s">
        <v>280</v>
      </c>
      <c r="IM156" t="s">
        <v>280</v>
      </c>
      <c r="IN156" t="s">
        <v>280</v>
      </c>
      <c r="IO156" t="s">
        <v>280</v>
      </c>
      <c r="IP156" t="s">
        <v>280</v>
      </c>
      <c r="IQ156" t="s">
        <v>280</v>
      </c>
      <c r="IR156" t="s">
        <v>280</v>
      </c>
      <c r="IS156" t="s">
        <v>280</v>
      </c>
      <c r="IU156" t="s">
        <v>280</v>
      </c>
      <c r="IW156">
        <v>1</v>
      </c>
      <c r="IX156">
        <v>18</v>
      </c>
      <c r="IY156">
        <v>0.45</v>
      </c>
      <c r="IZ156">
        <v>0</v>
      </c>
      <c r="JA156">
        <v>0</v>
      </c>
      <c r="JB156">
        <v>0</v>
      </c>
      <c r="JC156">
        <v>0</v>
      </c>
      <c r="JD156">
        <v>0</v>
      </c>
      <c r="JE156">
        <v>0</v>
      </c>
      <c r="JF156">
        <v>0.45</v>
      </c>
      <c r="JG156" t="s">
        <v>302</v>
      </c>
      <c r="JH156" s="14">
        <v>16</v>
      </c>
      <c r="JI156">
        <v>0</v>
      </c>
      <c r="JJ156">
        <v>0</v>
      </c>
      <c r="JK156" t="s">
        <v>1703</v>
      </c>
      <c r="JL156" t="s">
        <v>302</v>
      </c>
      <c r="JM156" s="2">
        <v>46113</v>
      </c>
    </row>
    <row r="157" spans="1:273" x14ac:dyDescent="0.25">
      <c r="A157" t="s">
        <v>1704</v>
      </c>
      <c r="B157" t="s">
        <v>1705</v>
      </c>
      <c r="C157" t="s">
        <v>1705</v>
      </c>
      <c r="D157" t="s">
        <v>1706</v>
      </c>
      <c r="E157">
        <v>68045</v>
      </c>
      <c r="F157" t="s">
        <v>1501</v>
      </c>
      <c r="G157" t="s">
        <v>1707</v>
      </c>
      <c r="H157" t="s">
        <v>310</v>
      </c>
      <c r="I157" s="1">
        <v>1355</v>
      </c>
      <c r="J157" s="1">
        <v>1355</v>
      </c>
      <c r="K157">
        <v>0</v>
      </c>
      <c r="L157">
        <v>0</v>
      </c>
      <c r="M157">
        <v>1914</v>
      </c>
      <c r="N157">
        <v>1985</v>
      </c>
      <c r="O157" t="s">
        <v>280</v>
      </c>
      <c r="Q157" t="s">
        <v>274</v>
      </c>
      <c r="R157" t="s">
        <v>275</v>
      </c>
      <c r="S157" t="s">
        <v>276</v>
      </c>
      <c r="T157" t="s">
        <v>273</v>
      </c>
      <c r="U157" t="s">
        <v>277</v>
      </c>
      <c r="W157">
        <v>1</v>
      </c>
      <c r="X157" t="s">
        <v>273</v>
      </c>
      <c r="Y157" t="s">
        <v>280</v>
      </c>
      <c r="AC157" t="s">
        <v>273</v>
      </c>
      <c r="AE157" t="s">
        <v>273</v>
      </c>
      <c r="AG157" s="1">
        <v>3000</v>
      </c>
      <c r="AH157" s="1">
        <v>1976</v>
      </c>
      <c r="AI157">
        <v>52</v>
      </c>
      <c r="AJ157" s="1">
        <v>1976</v>
      </c>
      <c r="AK157" s="2">
        <v>45566</v>
      </c>
      <c r="AL157" s="2">
        <v>45930</v>
      </c>
      <c r="AM157" s="10">
        <v>130000</v>
      </c>
      <c r="AO157" s="10"/>
      <c r="AP157" t="s">
        <v>1708</v>
      </c>
      <c r="AQ157" s="10">
        <v>1500</v>
      </c>
      <c r="AS157" s="10"/>
      <c r="AT157" s="10">
        <v>131500</v>
      </c>
      <c r="AU157" s="10">
        <v>1185</v>
      </c>
      <c r="AV157" s="10">
        <v>0</v>
      </c>
      <c r="AW157" s="10">
        <v>0</v>
      </c>
      <c r="AX157" s="10">
        <v>0</v>
      </c>
      <c r="AY157" s="10">
        <v>0</v>
      </c>
      <c r="AZ157" s="10">
        <v>1185</v>
      </c>
      <c r="BB157" s="10">
        <v>0</v>
      </c>
      <c r="BC157" s="10">
        <v>0</v>
      </c>
      <c r="BD157" s="10">
        <v>0</v>
      </c>
      <c r="BE157" s="10">
        <v>0</v>
      </c>
      <c r="BF157" t="s">
        <v>1709</v>
      </c>
      <c r="BG157" s="10">
        <v>50</v>
      </c>
      <c r="BH157" s="10">
        <v>50</v>
      </c>
      <c r="BI157" s="10">
        <v>132735</v>
      </c>
      <c r="BJ157" s="10">
        <v>0</v>
      </c>
      <c r="BK157" s="10">
        <v>0</v>
      </c>
      <c r="BL157" s="10">
        <v>0</v>
      </c>
      <c r="BM157" s="10">
        <v>0</v>
      </c>
      <c r="BN157" s="10">
        <v>0</v>
      </c>
      <c r="BO157" t="s">
        <v>280</v>
      </c>
      <c r="BQ157" s="10"/>
      <c r="BR157" s="10"/>
      <c r="BS157">
        <v>24</v>
      </c>
      <c r="BT157" s="10">
        <v>52870</v>
      </c>
      <c r="BU157" s="10">
        <v>33745</v>
      </c>
      <c r="BV157" s="10">
        <v>86615</v>
      </c>
      <c r="BW157" t="s">
        <v>273</v>
      </c>
      <c r="BX157" t="s">
        <v>273</v>
      </c>
      <c r="BY157" t="s">
        <v>273</v>
      </c>
      <c r="BZ157" t="s">
        <v>273</v>
      </c>
      <c r="CA157" t="s">
        <v>273</v>
      </c>
      <c r="CB157" t="s">
        <v>273</v>
      </c>
      <c r="CC157" t="s">
        <v>273</v>
      </c>
      <c r="CD157" t="s">
        <v>273</v>
      </c>
      <c r="CE157" t="s">
        <v>273</v>
      </c>
      <c r="CF157" t="s">
        <v>273</v>
      </c>
      <c r="CH157" s="10">
        <v>18500</v>
      </c>
      <c r="CI157" s="10">
        <v>500</v>
      </c>
      <c r="CJ157" s="10">
        <v>300</v>
      </c>
      <c r="CK157" s="10">
        <v>19300</v>
      </c>
      <c r="CL157" s="10">
        <v>7200</v>
      </c>
      <c r="CM157" s="10">
        <v>1760</v>
      </c>
      <c r="CN157" s="10">
        <v>1920</v>
      </c>
      <c r="CO157" s="10">
        <v>559</v>
      </c>
      <c r="CP157" s="10">
        <v>10100</v>
      </c>
      <c r="CQ157" s="10">
        <v>21539</v>
      </c>
      <c r="CR157" s="10">
        <v>127454</v>
      </c>
      <c r="CS157" s="10">
        <v>0</v>
      </c>
      <c r="CT157" s="1">
        <v>16848</v>
      </c>
      <c r="CU157" s="1">
        <v>1033</v>
      </c>
      <c r="CV157">
        <v>652</v>
      </c>
      <c r="CW157" s="1">
        <v>17229</v>
      </c>
      <c r="CX157">
        <v>90</v>
      </c>
      <c r="CY157">
        <v>6</v>
      </c>
      <c r="CZ157">
        <v>70</v>
      </c>
      <c r="DA157">
        <v>26</v>
      </c>
      <c r="DB157">
        <v>985</v>
      </c>
      <c r="DC157">
        <v>4</v>
      </c>
      <c r="DD157">
        <v>126</v>
      </c>
      <c r="DE157">
        <v>863</v>
      </c>
      <c r="DF157">
        <v>36</v>
      </c>
      <c r="DG157">
        <v>2</v>
      </c>
      <c r="DH157">
        <v>6</v>
      </c>
      <c r="DI157">
        <v>32</v>
      </c>
      <c r="DJ157" t="s">
        <v>1710</v>
      </c>
      <c r="DK157">
        <v>155</v>
      </c>
      <c r="DL157">
        <v>22</v>
      </c>
      <c r="DM157">
        <v>8</v>
      </c>
      <c r="DN157">
        <v>169</v>
      </c>
      <c r="DO157" s="1">
        <v>18078</v>
      </c>
      <c r="DP157" s="1">
        <v>1065</v>
      </c>
      <c r="DQ157">
        <v>856</v>
      </c>
      <c r="DR157" s="1">
        <v>18287</v>
      </c>
      <c r="DS157" t="s">
        <v>297</v>
      </c>
      <c r="DT157">
        <v>0</v>
      </c>
      <c r="DU157" t="s">
        <v>280</v>
      </c>
      <c r="DV157" t="s">
        <v>273</v>
      </c>
      <c r="DW157" t="s">
        <v>280</v>
      </c>
      <c r="DX157" t="s">
        <v>280</v>
      </c>
      <c r="DY157" t="s">
        <v>280</v>
      </c>
      <c r="DZ157" t="s">
        <v>273</v>
      </c>
      <c r="EA157" t="s">
        <v>280</v>
      </c>
      <c r="EB157" t="s">
        <v>273</v>
      </c>
      <c r="EC157" t="s">
        <v>280</v>
      </c>
      <c r="ED157" t="s">
        <v>280</v>
      </c>
      <c r="EE157" t="s">
        <v>280</v>
      </c>
      <c r="EF157" t="s">
        <v>280</v>
      </c>
      <c r="EG157">
        <v>493</v>
      </c>
      <c r="EH157" s="1">
        <v>5200</v>
      </c>
      <c r="EI157" t="s">
        <v>285</v>
      </c>
      <c r="EJ157" s="1">
        <v>2600</v>
      </c>
      <c r="EK157" t="s">
        <v>285</v>
      </c>
      <c r="EL157">
        <v>520</v>
      </c>
      <c r="EM157" t="s">
        <v>285</v>
      </c>
      <c r="EN157" s="1">
        <v>6700</v>
      </c>
      <c r="EO157" s="1">
        <v>6350</v>
      </c>
      <c r="EP157">
        <v>565</v>
      </c>
      <c r="EQ157" s="1">
        <v>13615</v>
      </c>
      <c r="ER157">
        <v>599</v>
      </c>
      <c r="ES157">
        <v>122</v>
      </c>
      <c r="ET157">
        <v>721</v>
      </c>
      <c r="EU157">
        <v>366</v>
      </c>
      <c r="EV157">
        <v>58</v>
      </c>
      <c r="EW157">
        <v>424</v>
      </c>
      <c r="EX157" s="1">
        <v>1915</v>
      </c>
      <c r="EY157">
        <v>200</v>
      </c>
      <c r="EZ157" s="1">
        <v>2115</v>
      </c>
      <c r="FA157">
        <v>0</v>
      </c>
      <c r="FB157">
        <v>0</v>
      </c>
      <c r="FC157">
        <v>0</v>
      </c>
      <c r="FD157" s="1">
        <v>3260</v>
      </c>
      <c r="FE157" s="1">
        <v>9580</v>
      </c>
      <c r="FF157" s="1">
        <v>6730</v>
      </c>
      <c r="FG157" s="1">
        <v>16875</v>
      </c>
      <c r="FH157">
        <v>480</v>
      </c>
      <c r="FI157">
        <v>180</v>
      </c>
      <c r="FJ157" t="s">
        <v>273</v>
      </c>
      <c r="FK157" t="s">
        <v>362</v>
      </c>
      <c r="FV157" t="s">
        <v>280</v>
      </c>
      <c r="FW157" t="s">
        <v>280</v>
      </c>
      <c r="FX157" t="s">
        <v>273</v>
      </c>
      <c r="FY157" t="s">
        <v>280</v>
      </c>
      <c r="FZ157" t="s">
        <v>280</v>
      </c>
      <c r="GA157" t="s">
        <v>280</v>
      </c>
      <c r="GB157">
        <v>26</v>
      </c>
      <c r="GC157" s="12" t="s">
        <v>280</v>
      </c>
      <c r="GE157">
        <v>46</v>
      </c>
      <c r="GF157">
        <v>10</v>
      </c>
      <c r="GG157">
        <v>56</v>
      </c>
      <c r="GH157">
        <v>10</v>
      </c>
      <c r="GI157">
        <v>36</v>
      </c>
      <c r="GJ157">
        <v>5</v>
      </c>
      <c r="GK157">
        <v>107</v>
      </c>
      <c r="GL157">
        <v>101</v>
      </c>
      <c r="GM157">
        <v>6</v>
      </c>
      <c r="GN157">
        <v>0</v>
      </c>
      <c r="GO157">
        <v>107</v>
      </c>
      <c r="GP157">
        <v>920</v>
      </c>
      <c r="GQ157">
        <v>125</v>
      </c>
      <c r="GR157" s="1">
        <v>1045</v>
      </c>
      <c r="GS157">
        <v>135</v>
      </c>
      <c r="GT157">
        <v>615</v>
      </c>
      <c r="GU157">
        <v>98</v>
      </c>
      <c r="GV157" s="1">
        <v>1893</v>
      </c>
      <c r="GW157" s="1">
        <v>1818</v>
      </c>
      <c r="GX157">
        <v>75</v>
      </c>
      <c r="GY157">
        <v>0</v>
      </c>
      <c r="GZ157" s="1">
        <v>1893</v>
      </c>
      <c r="HA157">
        <v>0</v>
      </c>
      <c r="HB157">
        <v>0</v>
      </c>
      <c r="HC157" s="1">
        <v>1300</v>
      </c>
      <c r="HD157" s="1">
        <v>6500</v>
      </c>
      <c r="HE157">
        <v>52</v>
      </c>
      <c r="HF157">
        <v>156</v>
      </c>
      <c r="HG157">
        <v>24</v>
      </c>
      <c r="HI157" t="s">
        <v>273</v>
      </c>
      <c r="HJ157">
        <v>36</v>
      </c>
      <c r="HK157" t="s">
        <v>273</v>
      </c>
      <c r="HL157">
        <v>3</v>
      </c>
      <c r="HM157" t="s">
        <v>273</v>
      </c>
      <c r="HN157">
        <v>10</v>
      </c>
      <c r="HO157" t="s">
        <v>944</v>
      </c>
      <c r="HP157" t="s">
        <v>273</v>
      </c>
      <c r="HQ157">
        <v>3</v>
      </c>
      <c r="HR157" t="s">
        <v>443</v>
      </c>
      <c r="HS157" t="s">
        <v>565</v>
      </c>
      <c r="HT157" t="s">
        <v>299</v>
      </c>
      <c r="HU157" t="s">
        <v>273</v>
      </c>
      <c r="HV157" t="s">
        <v>278</v>
      </c>
      <c r="HX157" t="s">
        <v>366</v>
      </c>
      <c r="HY157" t="s">
        <v>1711</v>
      </c>
      <c r="HZ157">
        <v>55</v>
      </c>
      <c r="IA157">
        <v>53</v>
      </c>
      <c r="IB157" t="s">
        <v>273</v>
      </c>
      <c r="IC157" t="s">
        <v>280</v>
      </c>
      <c r="ID157" t="s">
        <v>273</v>
      </c>
      <c r="IE157" t="s">
        <v>280</v>
      </c>
      <c r="IF157" t="s">
        <v>273</v>
      </c>
      <c r="IG157" t="s">
        <v>273</v>
      </c>
      <c r="IH157" t="s">
        <v>273</v>
      </c>
      <c r="II157" t="s">
        <v>273</v>
      </c>
      <c r="IJ157" t="s">
        <v>273</v>
      </c>
      <c r="IK157" t="s">
        <v>273</v>
      </c>
      <c r="IL157" t="s">
        <v>273</v>
      </c>
      <c r="IM157" t="s">
        <v>280</v>
      </c>
      <c r="IN157" t="s">
        <v>280</v>
      </c>
      <c r="IO157" t="s">
        <v>280</v>
      </c>
      <c r="IP157" t="s">
        <v>280</v>
      </c>
      <c r="IQ157" t="s">
        <v>273</v>
      </c>
      <c r="IR157" t="s">
        <v>280</v>
      </c>
      <c r="IS157" t="s">
        <v>280</v>
      </c>
      <c r="IU157" t="s">
        <v>280</v>
      </c>
      <c r="IW157">
        <v>3</v>
      </c>
      <c r="IX157">
        <v>54</v>
      </c>
      <c r="IY157">
        <v>1.35</v>
      </c>
      <c r="IZ157">
        <v>0</v>
      </c>
      <c r="JA157">
        <v>0</v>
      </c>
      <c r="JB157">
        <v>0</v>
      </c>
      <c r="JC157">
        <v>0</v>
      </c>
      <c r="JD157">
        <v>0</v>
      </c>
      <c r="JE157">
        <v>0</v>
      </c>
      <c r="JF157">
        <v>1.35</v>
      </c>
      <c r="JG157" t="s">
        <v>304</v>
      </c>
      <c r="JH157" s="14">
        <v>24</v>
      </c>
      <c r="JI157">
        <v>1</v>
      </c>
      <c r="JJ157">
        <v>3</v>
      </c>
      <c r="JK157" t="s">
        <v>1712</v>
      </c>
      <c r="JL157" t="s">
        <v>304</v>
      </c>
      <c r="JM157" s="2">
        <v>46112</v>
      </c>
    </row>
    <row r="158" spans="1:273" x14ac:dyDescent="0.25">
      <c r="A158" t="s">
        <v>1713</v>
      </c>
      <c r="B158" t="s">
        <v>1714</v>
      </c>
      <c r="C158" t="s">
        <v>1714</v>
      </c>
      <c r="D158" t="s">
        <v>1715</v>
      </c>
      <c r="E158">
        <v>69153</v>
      </c>
      <c r="F158" t="s">
        <v>1716</v>
      </c>
      <c r="G158" t="s">
        <v>1717</v>
      </c>
      <c r="H158" t="s">
        <v>387</v>
      </c>
      <c r="I158" s="1">
        <v>4751</v>
      </c>
      <c r="J158" s="1">
        <v>4751</v>
      </c>
      <c r="K158">
        <v>0</v>
      </c>
      <c r="L158">
        <v>0</v>
      </c>
      <c r="M158">
        <v>2020</v>
      </c>
      <c r="O158" t="s">
        <v>280</v>
      </c>
      <c r="Q158" t="s">
        <v>274</v>
      </c>
      <c r="R158" t="s">
        <v>275</v>
      </c>
      <c r="S158" t="s">
        <v>276</v>
      </c>
      <c r="T158" t="s">
        <v>273</v>
      </c>
      <c r="U158" t="s">
        <v>277</v>
      </c>
      <c r="W158">
        <v>1</v>
      </c>
      <c r="X158" t="s">
        <v>273</v>
      </c>
      <c r="Y158" t="s">
        <v>273</v>
      </c>
      <c r="Z158">
        <v>416</v>
      </c>
      <c r="AA158" t="s">
        <v>273</v>
      </c>
      <c r="AC158" t="s">
        <v>273</v>
      </c>
      <c r="AE158" t="s">
        <v>273</v>
      </c>
      <c r="AG158" s="1">
        <v>13000</v>
      </c>
      <c r="AH158" s="1">
        <v>2860</v>
      </c>
      <c r="AI158">
        <v>52</v>
      </c>
      <c r="AJ158" s="1">
        <v>2860</v>
      </c>
      <c r="AK158" s="2">
        <v>45566</v>
      </c>
      <c r="AL158" s="2">
        <v>45930</v>
      </c>
      <c r="AM158" s="10">
        <v>334877</v>
      </c>
      <c r="AO158" s="10"/>
      <c r="AP158" t="s">
        <v>1718</v>
      </c>
      <c r="AQ158" s="10">
        <v>15565</v>
      </c>
      <c r="AS158" s="10"/>
      <c r="AT158" s="10">
        <v>350442</v>
      </c>
      <c r="AU158" s="10">
        <v>1508</v>
      </c>
      <c r="AV158" s="10">
        <v>0</v>
      </c>
      <c r="AW158" s="10">
        <v>0</v>
      </c>
      <c r="AX158" s="10">
        <v>0</v>
      </c>
      <c r="AY158" s="10">
        <v>0</v>
      </c>
      <c r="AZ158" s="10">
        <v>1508</v>
      </c>
      <c r="BB158" s="10">
        <v>0</v>
      </c>
      <c r="BC158" s="10">
        <v>0</v>
      </c>
      <c r="BD158" s="10">
        <v>0</v>
      </c>
      <c r="BE158" s="10">
        <v>0</v>
      </c>
      <c r="BF158" t="s">
        <v>1719</v>
      </c>
      <c r="BG158" s="10">
        <v>4500</v>
      </c>
      <c r="BH158" s="10">
        <v>4500</v>
      </c>
      <c r="BI158" s="10">
        <v>356450</v>
      </c>
      <c r="BJ158" s="10">
        <v>0</v>
      </c>
      <c r="BK158" s="10">
        <v>0</v>
      </c>
      <c r="BL158" s="10">
        <v>0</v>
      </c>
      <c r="BM158" s="10">
        <v>0</v>
      </c>
      <c r="BN158" s="10">
        <v>0</v>
      </c>
      <c r="BO158" t="s">
        <v>273</v>
      </c>
      <c r="BP158" t="s">
        <v>1720</v>
      </c>
      <c r="BQ158" s="10">
        <v>15</v>
      </c>
      <c r="BR158" s="10">
        <v>15</v>
      </c>
      <c r="BS158">
        <v>16</v>
      </c>
      <c r="BT158" s="10">
        <v>208683</v>
      </c>
      <c r="BU158" s="10">
        <v>74200</v>
      </c>
      <c r="BV158" s="10">
        <v>282883</v>
      </c>
      <c r="BW158" t="s">
        <v>273</v>
      </c>
      <c r="BX158" t="s">
        <v>273</v>
      </c>
      <c r="BY158" t="s">
        <v>273</v>
      </c>
      <c r="BZ158" t="s">
        <v>273</v>
      </c>
      <c r="CA158" t="s">
        <v>273</v>
      </c>
      <c r="CB158" t="s">
        <v>273</v>
      </c>
      <c r="CC158" t="s">
        <v>273</v>
      </c>
      <c r="CD158" t="s">
        <v>273</v>
      </c>
      <c r="CE158" t="s">
        <v>273</v>
      </c>
      <c r="CF158" t="s">
        <v>273</v>
      </c>
      <c r="CG158" t="s">
        <v>1721</v>
      </c>
      <c r="CH158" s="10">
        <v>35661</v>
      </c>
      <c r="CI158" s="10">
        <v>5531</v>
      </c>
      <c r="CJ158" s="10">
        <v>6546</v>
      </c>
      <c r="CK158" s="10">
        <v>47738</v>
      </c>
      <c r="CL158" s="10">
        <v>8309</v>
      </c>
      <c r="CM158" s="10">
        <v>4315</v>
      </c>
      <c r="CN158" s="10">
        <v>2858</v>
      </c>
      <c r="CO158" s="10">
        <v>1520</v>
      </c>
      <c r="CP158" s="10">
        <v>48223</v>
      </c>
      <c r="CQ158" s="10">
        <v>65225</v>
      </c>
      <c r="CR158" s="10">
        <v>395846</v>
      </c>
      <c r="CS158" s="10">
        <v>0</v>
      </c>
      <c r="CT158" s="1">
        <v>47029</v>
      </c>
      <c r="CU158" s="1">
        <v>2020</v>
      </c>
      <c r="CV158" s="1">
        <v>1319</v>
      </c>
      <c r="CW158" s="1">
        <v>47730</v>
      </c>
      <c r="CX158" s="1">
        <v>2388</v>
      </c>
      <c r="CY158">
        <v>33</v>
      </c>
      <c r="CZ158">
        <v>0</v>
      </c>
      <c r="DA158" s="1">
        <v>2421</v>
      </c>
      <c r="DB158" s="1">
        <v>6595</v>
      </c>
      <c r="DC158">
        <v>361</v>
      </c>
      <c r="DD158">
        <v>44</v>
      </c>
      <c r="DE158" s="1">
        <v>6912</v>
      </c>
      <c r="DF158">
        <v>73</v>
      </c>
      <c r="DG158">
        <v>0</v>
      </c>
      <c r="DH158">
        <v>4</v>
      </c>
      <c r="DI158">
        <v>69</v>
      </c>
      <c r="DJ158" t="s">
        <v>1722</v>
      </c>
      <c r="DK158">
        <v>43</v>
      </c>
      <c r="DL158">
        <v>0</v>
      </c>
      <c r="DM158">
        <v>0</v>
      </c>
      <c r="DN158">
        <v>43</v>
      </c>
      <c r="DO158" s="1">
        <v>56055</v>
      </c>
      <c r="DP158" s="1">
        <v>2414</v>
      </c>
      <c r="DQ158" s="1">
        <v>1363</v>
      </c>
      <c r="DR158" s="1">
        <v>57106</v>
      </c>
      <c r="DS158" t="s">
        <v>1723</v>
      </c>
      <c r="DT158">
        <v>312</v>
      </c>
      <c r="DU158" t="s">
        <v>280</v>
      </c>
      <c r="DV158" t="s">
        <v>273</v>
      </c>
      <c r="DW158" t="s">
        <v>280</v>
      </c>
      <c r="DX158" t="s">
        <v>280</v>
      </c>
      <c r="DY158" t="s">
        <v>280</v>
      </c>
      <c r="DZ158" t="s">
        <v>273</v>
      </c>
      <c r="EA158" t="s">
        <v>280</v>
      </c>
      <c r="EB158" t="s">
        <v>273</v>
      </c>
      <c r="EC158" t="s">
        <v>280</v>
      </c>
      <c r="ED158" t="s">
        <v>280</v>
      </c>
      <c r="EE158" t="s">
        <v>280</v>
      </c>
      <c r="EF158" t="s">
        <v>280</v>
      </c>
      <c r="EG158" s="1">
        <v>6948</v>
      </c>
      <c r="EH158" s="1">
        <v>23185</v>
      </c>
      <c r="EI158" t="s">
        <v>281</v>
      </c>
      <c r="EJ158" s="1">
        <v>44134</v>
      </c>
      <c r="EK158" t="s">
        <v>281</v>
      </c>
      <c r="EL158" s="1">
        <v>1647</v>
      </c>
      <c r="EM158" t="s">
        <v>281</v>
      </c>
      <c r="EN158" s="1">
        <v>29972</v>
      </c>
      <c r="EO158" s="1">
        <v>15617</v>
      </c>
      <c r="EP158" s="1">
        <v>1348</v>
      </c>
      <c r="EQ158" s="1">
        <v>46937</v>
      </c>
      <c r="ER158" s="1">
        <v>5622</v>
      </c>
      <c r="ES158">
        <v>766</v>
      </c>
      <c r="ET158" s="1">
        <v>6388</v>
      </c>
      <c r="EU158" s="1">
        <v>1242</v>
      </c>
      <c r="EV158">
        <v>9</v>
      </c>
      <c r="EW158" s="1">
        <v>1251</v>
      </c>
      <c r="EX158" s="1">
        <v>8921</v>
      </c>
      <c r="EY158" s="1">
        <v>1914</v>
      </c>
      <c r="EZ158" s="1">
        <v>10835</v>
      </c>
      <c r="FA158">
        <v>0</v>
      </c>
      <c r="FB158">
        <v>0</v>
      </c>
      <c r="FC158">
        <v>0</v>
      </c>
      <c r="FD158" s="1">
        <v>18474</v>
      </c>
      <c r="FE158" s="1">
        <v>45757</v>
      </c>
      <c r="FF158" s="1">
        <v>18306</v>
      </c>
      <c r="FG158" s="1">
        <v>65411</v>
      </c>
      <c r="FH158">
        <v>62</v>
      </c>
      <c r="FI158">
        <v>6</v>
      </c>
      <c r="FJ158" t="s">
        <v>280</v>
      </c>
      <c r="FK158" t="s">
        <v>295</v>
      </c>
      <c r="FV158" t="s">
        <v>280</v>
      </c>
      <c r="FW158" t="s">
        <v>273</v>
      </c>
      <c r="FX158" t="s">
        <v>273</v>
      </c>
      <c r="FY158" t="s">
        <v>273</v>
      </c>
      <c r="FZ158" t="s">
        <v>280</v>
      </c>
      <c r="GA158" t="s">
        <v>280</v>
      </c>
      <c r="GB158">
        <v>25</v>
      </c>
      <c r="GC158" s="12" t="s">
        <v>280</v>
      </c>
      <c r="GE158">
        <v>50</v>
      </c>
      <c r="GF158">
        <v>19</v>
      </c>
      <c r="GG158">
        <v>69</v>
      </c>
      <c r="GH158">
        <v>0</v>
      </c>
      <c r="GI158">
        <v>0</v>
      </c>
      <c r="GJ158">
        <v>23</v>
      </c>
      <c r="GK158">
        <v>92</v>
      </c>
      <c r="GL158">
        <v>92</v>
      </c>
      <c r="GM158">
        <v>0</v>
      </c>
      <c r="GN158">
        <v>0</v>
      </c>
      <c r="GO158">
        <v>92</v>
      </c>
      <c r="GP158" s="1">
        <v>1427</v>
      </c>
      <c r="GQ158" s="1">
        <v>1616</v>
      </c>
      <c r="GR158" s="1">
        <v>3043</v>
      </c>
      <c r="GS158">
        <v>0</v>
      </c>
      <c r="GT158">
        <v>0</v>
      </c>
      <c r="GU158">
        <v>389</v>
      </c>
      <c r="GV158" s="1">
        <v>3432</v>
      </c>
      <c r="GW158" s="1">
        <v>3432</v>
      </c>
      <c r="GX158">
        <v>0</v>
      </c>
      <c r="GY158">
        <v>0</v>
      </c>
      <c r="GZ158" s="1">
        <v>3432</v>
      </c>
      <c r="HA158">
        <v>0</v>
      </c>
      <c r="HB158">
        <v>0</v>
      </c>
      <c r="HC158">
        <v>145</v>
      </c>
      <c r="HE158">
        <v>16</v>
      </c>
      <c r="HF158">
        <v>16</v>
      </c>
      <c r="HG158">
        <v>35</v>
      </c>
      <c r="HH158">
        <v>35</v>
      </c>
      <c r="HI158" t="s">
        <v>273</v>
      </c>
      <c r="HJ158" s="1">
        <v>1396</v>
      </c>
      <c r="HK158" t="s">
        <v>280</v>
      </c>
      <c r="HM158" t="s">
        <v>273</v>
      </c>
      <c r="HN158">
        <v>68</v>
      </c>
      <c r="HO158" t="s">
        <v>431</v>
      </c>
      <c r="HP158" t="s">
        <v>273</v>
      </c>
      <c r="HQ158">
        <v>22</v>
      </c>
      <c r="HR158" t="s">
        <v>297</v>
      </c>
      <c r="HS158" t="s">
        <v>405</v>
      </c>
      <c r="HT158" t="s">
        <v>299</v>
      </c>
      <c r="HU158" t="s">
        <v>273</v>
      </c>
      <c r="HV158" s="1">
        <v>3292</v>
      </c>
      <c r="HW158" t="s">
        <v>281</v>
      </c>
      <c r="HX158" t="s">
        <v>286</v>
      </c>
      <c r="HY158" t="s">
        <v>300</v>
      </c>
      <c r="HZ158">
        <v>772</v>
      </c>
      <c r="IA158">
        <v>275</v>
      </c>
      <c r="IB158" t="s">
        <v>280</v>
      </c>
      <c r="IC158" t="s">
        <v>280</v>
      </c>
      <c r="ID158" t="s">
        <v>280</v>
      </c>
      <c r="IE158" t="s">
        <v>280</v>
      </c>
      <c r="IF158" t="s">
        <v>280</v>
      </c>
      <c r="IG158" t="s">
        <v>280</v>
      </c>
      <c r="IH158" t="s">
        <v>280</v>
      </c>
      <c r="II158" t="s">
        <v>280</v>
      </c>
      <c r="IJ158" t="s">
        <v>273</v>
      </c>
      <c r="IK158" t="s">
        <v>280</v>
      </c>
      <c r="IL158" t="s">
        <v>280</v>
      </c>
      <c r="IM158" t="s">
        <v>280</v>
      </c>
      <c r="IN158" t="s">
        <v>280</v>
      </c>
      <c r="IO158" t="s">
        <v>280</v>
      </c>
      <c r="IP158" t="s">
        <v>280</v>
      </c>
      <c r="IQ158" t="s">
        <v>280</v>
      </c>
      <c r="IR158" t="s">
        <v>280</v>
      </c>
      <c r="IS158" t="s">
        <v>280</v>
      </c>
      <c r="IU158" t="s">
        <v>280</v>
      </c>
      <c r="IW158">
        <v>3</v>
      </c>
      <c r="IX158">
        <v>135</v>
      </c>
      <c r="IY158">
        <v>3.38</v>
      </c>
      <c r="IZ158">
        <v>1</v>
      </c>
      <c r="JA158">
        <v>55</v>
      </c>
      <c r="JB158">
        <v>1.38</v>
      </c>
      <c r="JC158">
        <v>6</v>
      </c>
      <c r="JD158">
        <v>73</v>
      </c>
      <c r="JE158">
        <v>1.82</v>
      </c>
      <c r="JF158">
        <v>5.2</v>
      </c>
      <c r="JG158" t="s">
        <v>304</v>
      </c>
      <c r="JH158" s="14">
        <v>37.32</v>
      </c>
      <c r="JI158">
        <v>2</v>
      </c>
      <c r="JJ158">
        <v>0.25</v>
      </c>
      <c r="JK158" t="s">
        <v>1724</v>
      </c>
      <c r="JL158" t="s">
        <v>1725</v>
      </c>
      <c r="JM158" s="2">
        <v>46107</v>
      </c>
    </row>
    <row r="159" spans="1:273" x14ac:dyDescent="0.25">
      <c r="A159" t="s">
        <v>1726</v>
      </c>
      <c r="B159" t="s">
        <v>1727</v>
      </c>
      <c r="C159" t="s">
        <v>1727</v>
      </c>
      <c r="D159" t="s">
        <v>1728</v>
      </c>
      <c r="E159">
        <v>68124</v>
      </c>
      <c r="F159" t="s">
        <v>584</v>
      </c>
      <c r="G159" t="s">
        <v>1729</v>
      </c>
      <c r="H159" t="s">
        <v>310</v>
      </c>
      <c r="I159" s="1">
        <v>489265</v>
      </c>
      <c r="J159" s="1">
        <v>578481</v>
      </c>
      <c r="K159">
        <v>13</v>
      </c>
      <c r="L159">
        <v>0</v>
      </c>
      <c r="M159">
        <v>1974</v>
      </c>
      <c r="N159">
        <v>2023</v>
      </c>
      <c r="O159" t="s">
        <v>273</v>
      </c>
      <c r="P159">
        <v>2026</v>
      </c>
      <c r="Q159" t="s">
        <v>274</v>
      </c>
      <c r="R159" t="s">
        <v>1214</v>
      </c>
      <c r="S159" t="s">
        <v>586</v>
      </c>
      <c r="T159" t="s">
        <v>273</v>
      </c>
      <c r="U159" t="s">
        <v>277</v>
      </c>
      <c r="W159">
        <v>1</v>
      </c>
      <c r="X159" t="s">
        <v>273</v>
      </c>
      <c r="Y159" t="s">
        <v>273</v>
      </c>
      <c r="Z159">
        <v>2165</v>
      </c>
      <c r="AA159" t="s">
        <v>280</v>
      </c>
      <c r="AC159" t="s">
        <v>273</v>
      </c>
      <c r="AD159" t="s">
        <v>273</v>
      </c>
      <c r="AE159" t="s">
        <v>273</v>
      </c>
      <c r="AG159" s="1">
        <v>100000</v>
      </c>
      <c r="AH159" s="1">
        <v>0</v>
      </c>
      <c r="AI159">
        <v>0</v>
      </c>
      <c r="AJ159" s="1">
        <v>41184</v>
      </c>
      <c r="AK159" s="2">
        <v>45658</v>
      </c>
      <c r="AL159" s="2">
        <v>46022</v>
      </c>
      <c r="AM159" s="10">
        <v>20068989</v>
      </c>
      <c r="AO159" s="10"/>
      <c r="AP159" t="s">
        <v>588</v>
      </c>
      <c r="AQ159" s="10">
        <v>2200000</v>
      </c>
      <c r="AS159" s="10"/>
      <c r="AT159" s="10">
        <v>22268989</v>
      </c>
      <c r="AU159" s="10">
        <v>104896</v>
      </c>
      <c r="AV159" s="10">
        <v>0</v>
      </c>
      <c r="AW159" s="10">
        <v>0</v>
      </c>
      <c r="AX159" s="10">
        <v>0</v>
      </c>
      <c r="AY159" s="10">
        <v>96168</v>
      </c>
      <c r="AZ159" s="10">
        <v>201064</v>
      </c>
      <c r="BB159" s="10">
        <v>0</v>
      </c>
      <c r="BC159" s="10">
        <v>0</v>
      </c>
      <c r="BD159" s="10">
        <v>1547</v>
      </c>
      <c r="BE159" s="10">
        <v>0</v>
      </c>
      <c r="BF159" t="s">
        <v>1730</v>
      </c>
      <c r="BG159" s="10">
        <v>1927192</v>
      </c>
      <c r="BH159" s="10">
        <v>1928739</v>
      </c>
      <c r="BI159" s="10">
        <v>24302624</v>
      </c>
      <c r="BJ159" s="10">
        <v>0</v>
      </c>
      <c r="BK159" s="10">
        <v>0</v>
      </c>
      <c r="BL159" s="10">
        <v>0</v>
      </c>
      <c r="BM159" s="10">
        <v>0</v>
      </c>
      <c r="BN159" s="10">
        <v>0</v>
      </c>
      <c r="BO159" t="s">
        <v>273</v>
      </c>
      <c r="BP159" t="s">
        <v>1731</v>
      </c>
      <c r="BQ159" s="10">
        <v>0</v>
      </c>
      <c r="BR159" s="10">
        <v>100</v>
      </c>
      <c r="BS159" s="1">
        <v>1262</v>
      </c>
      <c r="BT159" s="10">
        <v>10724669</v>
      </c>
      <c r="BU159" s="10">
        <v>4508247</v>
      </c>
      <c r="BV159" s="10">
        <v>15232916</v>
      </c>
      <c r="BW159" t="s">
        <v>273</v>
      </c>
      <c r="BX159" t="s">
        <v>273</v>
      </c>
      <c r="BY159" t="s">
        <v>273</v>
      </c>
      <c r="BZ159" t="s">
        <v>273</v>
      </c>
      <c r="CA159" t="s">
        <v>273</v>
      </c>
      <c r="CB159" t="s">
        <v>273</v>
      </c>
      <c r="CC159" t="s">
        <v>273</v>
      </c>
      <c r="CD159" t="s">
        <v>273</v>
      </c>
      <c r="CE159" t="s">
        <v>280</v>
      </c>
      <c r="CF159" t="s">
        <v>273</v>
      </c>
      <c r="CH159" s="10">
        <v>1264702</v>
      </c>
      <c r="CI159" s="10">
        <v>1060230</v>
      </c>
      <c r="CJ159" s="10">
        <v>261756</v>
      </c>
      <c r="CK159" s="10">
        <v>2586688</v>
      </c>
      <c r="CL159" s="10">
        <v>223485</v>
      </c>
      <c r="CM159" s="10">
        <v>943111</v>
      </c>
      <c r="CN159" s="10">
        <v>122453</v>
      </c>
      <c r="CO159" s="10">
        <v>66736</v>
      </c>
      <c r="CP159" s="10">
        <v>4628746</v>
      </c>
      <c r="CQ159" s="10">
        <v>5984531</v>
      </c>
      <c r="CR159" s="10">
        <v>23804135</v>
      </c>
      <c r="CS159" s="10">
        <v>48229</v>
      </c>
      <c r="CT159" s="1">
        <v>586501</v>
      </c>
      <c r="CU159" s="1">
        <v>65235</v>
      </c>
      <c r="CV159" s="1">
        <v>69896</v>
      </c>
      <c r="CW159" s="1">
        <v>581840</v>
      </c>
      <c r="CX159" s="1">
        <v>31055</v>
      </c>
      <c r="CY159" s="1">
        <v>2013</v>
      </c>
      <c r="CZ159" s="1">
        <v>1385</v>
      </c>
      <c r="DA159" s="1">
        <v>31683</v>
      </c>
      <c r="DB159" s="1">
        <v>53462</v>
      </c>
      <c r="DC159" s="1">
        <v>5888</v>
      </c>
      <c r="DD159" s="1">
        <v>2916</v>
      </c>
      <c r="DE159" s="1">
        <v>56434</v>
      </c>
      <c r="DF159">
        <v>662</v>
      </c>
      <c r="DG159">
        <v>10</v>
      </c>
      <c r="DH159">
        <v>39</v>
      </c>
      <c r="DI159">
        <v>633</v>
      </c>
      <c r="DJ159" t="s">
        <v>1732</v>
      </c>
      <c r="DK159" s="1">
        <v>58757</v>
      </c>
      <c r="DL159" s="1">
        <v>141568</v>
      </c>
      <c r="DM159" s="1">
        <v>139282</v>
      </c>
      <c r="DN159" s="1">
        <v>61043</v>
      </c>
      <c r="DO159" s="1">
        <v>729775</v>
      </c>
      <c r="DP159" s="1">
        <v>214704</v>
      </c>
      <c r="DQ159" s="1">
        <v>213479</v>
      </c>
      <c r="DR159" s="1">
        <v>731000</v>
      </c>
      <c r="DS159" t="s">
        <v>297</v>
      </c>
      <c r="DT159">
        <v>0</v>
      </c>
      <c r="DU159" t="s">
        <v>273</v>
      </c>
      <c r="DV159" t="s">
        <v>280</v>
      </c>
      <c r="DW159" t="s">
        <v>280</v>
      </c>
      <c r="DX159" t="s">
        <v>273</v>
      </c>
      <c r="DY159" t="s">
        <v>280</v>
      </c>
      <c r="DZ159" t="s">
        <v>280</v>
      </c>
      <c r="EA159" t="s">
        <v>273</v>
      </c>
      <c r="EB159" t="s">
        <v>280</v>
      </c>
      <c r="EC159" t="s">
        <v>280</v>
      </c>
      <c r="ED159" t="s">
        <v>273</v>
      </c>
      <c r="EE159" t="s">
        <v>280</v>
      </c>
      <c r="EF159" t="s">
        <v>280</v>
      </c>
      <c r="EG159" s="1">
        <v>229670</v>
      </c>
      <c r="EH159" s="1">
        <v>1315444</v>
      </c>
      <c r="EI159" t="s">
        <v>281</v>
      </c>
      <c r="EJ159" s="1">
        <v>36534</v>
      </c>
      <c r="EK159" t="s">
        <v>281</v>
      </c>
      <c r="EL159" s="1">
        <v>207754</v>
      </c>
      <c r="EM159" t="s">
        <v>281</v>
      </c>
      <c r="EN159" s="1">
        <v>1124687</v>
      </c>
      <c r="EO159" s="1">
        <v>1500237</v>
      </c>
      <c r="EP159">
        <v>0</v>
      </c>
      <c r="EQ159" s="1">
        <v>2624924</v>
      </c>
      <c r="ER159" s="1">
        <v>347030</v>
      </c>
      <c r="ES159" s="1">
        <v>164602</v>
      </c>
      <c r="ET159" s="1">
        <v>511632</v>
      </c>
      <c r="EU159" s="1">
        <v>164915</v>
      </c>
      <c r="EV159">
        <v>0</v>
      </c>
      <c r="EW159" s="1">
        <v>164915</v>
      </c>
      <c r="EX159" s="1">
        <v>495669</v>
      </c>
      <c r="EY159" s="1">
        <v>126934</v>
      </c>
      <c r="EZ159" s="1">
        <v>622603</v>
      </c>
      <c r="FA159" s="1">
        <v>64259</v>
      </c>
      <c r="FB159">
        <v>0</v>
      </c>
      <c r="FC159" s="1">
        <v>64259</v>
      </c>
      <c r="FD159" s="1">
        <v>1363409</v>
      </c>
      <c r="FE159" s="1">
        <v>2196560</v>
      </c>
      <c r="FF159" s="1">
        <v>1791773</v>
      </c>
      <c r="FG159" s="1">
        <v>3988333</v>
      </c>
      <c r="FH159" s="1">
        <v>3442</v>
      </c>
      <c r="FI159">
        <v>590</v>
      </c>
      <c r="FJ159" t="s">
        <v>273</v>
      </c>
      <c r="FK159" t="s">
        <v>362</v>
      </c>
      <c r="FV159" t="s">
        <v>273</v>
      </c>
      <c r="FW159" t="s">
        <v>280</v>
      </c>
      <c r="FX159" t="s">
        <v>273</v>
      </c>
      <c r="FY159" t="s">
        <v>273</v>
      </c>
      <c r="FZ159" t="s">
        <v>280</v>
      </c>
      <c r="GA159" t="s">
        <v>280</v>
      </c>
      <c r="GB159">
        <v>309</v>
      </c>
      <c r="GC159" s="12" t="s">
        <v>280</v>
      </c>
      <c r="GE159" s="1">
        <v>1939</v>
      </c>
      <c r="GF159">
        <v>285</v>
      </c>
      <c r="GG159" s="1">
        <v>2224</v>
      </c>
      <c r="GH159">
        <v>170</v>
      </c>
      <c r="GI159">
        <v>490</v>
      </c>
      <c r="GJ159">
        <v>69</v>
      </c>
      <c r="GK159" s="1">
        <v>2953</v>
      </c>
      <c r="GL159" s="1">
        <v>2881</v>
      </c>
      <c r="GM159">
        <v>53</v>
      </c>
      <c r="GN159">
        <v>19</v>
      </c>
      <c r="GO159" s="1">
        <v>2953</v>
      </c>
      <c r="GP159" s="1">
        <v>67775</v>
      </c>
      <c r="GQ159" s="1">
        <v>5998</v>
      </c>
      <c r="GR159" s="1">
        <v>73773</v>
      </c>
      <c r="GS159" s="1">
        <v>1475</v>
      </c>
      <c r="GT159" s="1">
        <v>6479</v>
      </c>
      <c r="GU159" s="1">
        <v>2683</v>
      </c>
      <c r="GV159" s="1">
        <v>84410</v>
      </c>
      <c r="GW159" s="1">
        <v>79479</v>
      </c>
      <c r="GX159" s="1">
        <v>4203</v>
      </c>
      <c r="GY159">
        <v>728</v>
      </c>
      <c r="GZ159" s="1">
        <v>84410</v>
      </c>
      <c r="HA159">
        <v>81</v>
      </c>
      <c r="HB159" s="1">
        <v>6652</v>
      </c>
      <c r="HC159">
        <v>0</v>
      </c>
      <c r="HD159">
        <v>0</v>
      </c>
      <c r="HE159">
        <v>0</v>
      </c>
      <c r="HF159">
        <v>0</v>
      </c>
      <c r="HG159">
        <v>0</v>
      </c>
      <c r="HH159">
        <v>0</v>
      </c>
      <c r="HI159" t="s">
        <v>273</v>
      </c>
      <c r="HJ159" s="1">
        <v>9371</v>
      </c>
      <c r="HK159" t="s">
        <v>273</v>
      </c>
      <c r="HL159" s="1">
        <v>1749</v>
      </c>
      <c r="HM159" t="s">
        <v>273</v>
      </c>
      <c r="HN159" s="1">
        <v>4381</v>
      </c>
      <c r="HO159" t="s">
        <v>1733</v>
      </c>
      <c r="HP159" t="s">
        <v>273</v>
      </c>
      <c r="HQ159">
        <v>252</v>
      </c>
      <c r="HR159" t="s">
        <v>1734</v>
      </c>
      <c r="HS159" t="s">
        <v>534</v>
      </c>
      <c r="HT159" t="s">
        <v>299</v>
      </c>
      <c r="HU159" t="s">
        <v>273</v>
      </c>
      <c r="HV159" s="1">
        <v>1080398</v>
      </c>
      <c r="HW159" t="s">
        <v>281</v>
      </c>
      <c r="HX159" t="s">
        <v>420</v>
      </c>
      <c r="HY159" t="s">
        <v>300</v>
      </c>
      <c r="HZ159">
        <v>727</v>
      </c>
      <c r="IA159">
        <v>44</v>
      </c>
      <c r="IB159" t="s">
        <v>280</v>
      </c>
      <c r="IC159" t="s">
        <v>280</v>
      </c>
      <c r="ID159" t="s">
        <v>280</v>
      </c>
      <c r="IE159" t="s">
        <v>280</v>
      </c>
      <c r="IF159" t="s">
        <v>280</v>
      </c>
      <c r="IG159" t="s">
        <v>280</v>
      </c>
      <c r="IH159" t="s">
        <v>280</v>
      </c>
      <c r="II159" t="s">
        <v>280</v>
      </c>
      <c r="IJ159" t="s">
        <v>280</v>
      </c>
      <c r="IK159" t="s">
        <v>280</v>
      </c>
      <c r="IL159" t="s">
        <v>280</v>
      </c>
      <c r="IM159" t="s">
        <v>280</v>
      </c>
      <c r="IN159" t="s">
        <v>280</v>
      </c>
      <c r="IO159" t="s">
        <v>280</v>
      </c>
      <c r="IP159" t="s">
        <v>280</v>
      </c>
      <c r="IQ159" t="s">
        <v>280</v>
      </c>
      <c r="IR159" t="s">
        <v>280</v>
      </c>
      <c r="IS159" t="s">
        <v>280</v>
      </c>
      <c r="IU159" t="s">
        <v>280</v>
      </c>
      <c r="IW159">
        <v>54</v>
      </c>
      <c r="IX159" s="1">
        <v>2160</v>
      </c>
      <c r="IY159">
        <v>54</v>
      </c>
      <c r="IZ159">
        <v>34</v>
      </c>
      <c r="JA159">
        <v>1360</v>
      </c>
      <c r="JB159">
        <v>34</v>
      </c>
      <c r="JC159">
        <v>184</v>
      </c>
      <c r="JD159">
        <v>4514.2</v>
      </c>
      <c r="JE159">
        <v>112.85</v>
      </c>
      <c r="JF159">
        <v>166.85</v>
      </c>
      <c r="JG159" t="s">
        <v>1735</v>
      </c>
      <c r="JH159" s="14">
        <v>95.06</v>
      </c>
      <c r="JI159">
        <v>1097</v>
      </c>
      <c r="JJ159">
        <v>114</v>
      </c>
      <c r="JK159" t="s">
        <v>1736</v>
      </c>
      <c r="JL159" t="s">
        <v>1737</v>
      </c>
      <c r="JM159" s="2">
        <v>46099</v>
      </c>
    </row>
    <row r="160" spans="1:273" x14ac:dyDescent="0.25">
      <c r="A160" t="s">
        <v>1749</v>
      </c>
      <c r="B160" t="s">
        <v>1750</v>
      </c>
      <c r="C160" t="s">
        <v>1751</v>
      </c>
      <c r="D160" t="s">
        <v>1752</v>
      </c>
      <c r="E160">
        <v>68764</v>
      </c>
      <c r="F160" t="s">
        <v>818</v>
      </c>
      <c r="G160" t="s">
        <v>1753</v>
      </c>
      <c r="H160" t="s">
        <v>310</v>
      </c>
      <c r="I160">
        <v>350</v>
      </c>
      <c r="J160">
        <v>350</v>
      </c>
      <c r="K160">
        <v>0</v>
      </c>
      <c r="L160">
        <v>0</v>
      </c>
      <c r="M160">
        <v>1968</v>
      </c>
      <c r="N160">
        <v>2023</v>
      </c>
      <c r="O160" t="s">
        <v>280</v>
      </c>
      <c r="Q160" t="s">
        <v>274</v>
      </c>
      <c r="R160" t="s">
        <v>275</v>
      </c>
      <c r="S160" t="s">
        <v>276</v>
      </c>
      <c r="T160" t="s">
        <v>273</v>
      </c>
      <c r="U160" t="s">
        <v>277</v>
      </c>
      <c r="W160">
        <v>1</v>
      </c>
      <c r="X160" t="s">
        <v>273</v>
      </c>
      <c r="Y160" t="s">
        <v>273</v>
      </c>
      <c r="Z160">
        <v>18</v>
      </c>
      <c r="AA160" t="s">
        <v>280</v>
      </c>
      <c r="AE160" t="s">
        <v>273</v>
      </c>
      <c r="AG160" s="1">
        <v>2033</v>
      </c>
      <c r="AH160" s="1">
        <v>1092</v>
      </c>
      <c r="AI160">
        <v>52</v>
      </c>
      <c r="AJ160" s="1">
        <v>1092</v>
      </c>
      <c r="AK160" s="2">
        <v>45566</v>
      </c>
      <c r="AL160" s="2">
        <v>45930</v>
      </c>
      <c r="AM160" s="10">
        <v>20048</v>
      </c>
      <c r="AO160" s="10"/>
      <c r="AP160" t="s">
        <v>821</v>
      </c>
      <c r="AQ160" s="10">
        <v>3605</v>
      </c>
      <c r="AS160" s="10"/>
      <c r="AT160" s="10">
        <v>23653</v>
      </c>
      <c r="AU160" s="10">
        <v>853</v>
      </c>
      <c r="AV160" s="10">
        <v>5</v>
      </c>
      <c r="AW160" s="10">
        <v>0</v>
      </c>
      <c r="AX160" s="10">
        <v>0</v>
      </c>
      <c r="AY160" s="10">
        <v>0</v>
      </c>
      <c r="AZ160" s="10">
        <v>858</v>
      </c>
      <c r="BB160" s="10">
        <v>0</v>
      </c>
      <c r="BC160" s="10">
        <v>0</v>
      </c>
      <c r="BD160" s="10">
        <v>0</v>
      </c>
      <c r="BE160" s="10">
        <v>0</v>
      </c>
      <c r="BF160" t="s">
        <v>1754</v>
      </c>
      <c r="BG160" s="10">
        <v>2835</v>
      </c>
      <c r="BH160" s="10">
        <v>2835</v>
      </c>
      <c r="BI160" s="10">
        <v>27346</v>
      </c>
      <c r="BJ160" s="10">
        <v>0</v>
      </c>
      <c r="BK160" s="10">
        <v>0</v>
      </c>
      <c r="BL160" s="10">
        <v>0</v>
      </c>
      <c r="BM160" s="10">
        <v>0</v>
      </c>
      <c r="BN160" s="10">
        <v>0</v>
      </c>
      <c r="BO160" t="s">
        <v>280</v>
      </c>
      <c r="BQ160" s="10"/>
      <c r="BR160" s="10"/>
      <c r="BS160">
        <v>0</v>
      </c>
      <c r="BT160" s="10">
        <v>13458</v>
      </c>
      <c r="BU160" s="10">
        <v>2513</v>
      </c>
      <c r="BV160" s="10">
        <v>15971</v>
      </c>
      <c r="BW160" t="s">
        <v>280</v>
      </c>
      <c r="BX160" t="s">
        <v>280</v>
      </c>
      <c r="BY160" t="s">
        <v>280</v>
      </c>
      <c r="BZ160" t="s">
        <v>280</v>
      </c>
      <c r="CA160" t="s">
        <v>280</v>
      </c>
      <c r="CB160" t="s">
        <v>280</v>
      </c>
      <c r="CC160" t="s">
        <v>280</v>
      </c>
      <c r="CD160" t="s">
        <v>273</v>
      </c>
      <c r="CE160" t="s">
        <v>280</v>
      </c>
      <c r="CF160" t="s">
        <v>273</v>
      </c>
      <c r="CG160" t="s">
        <v>1755</v>
      </c>
      <c r="CH160" s="10">
        <v>2307</v>
      </c>
      <c r="CI160" s="10">
        <v>500</v>
      </c>
      <c r="CJ160" s="10">
        <v>0</v>
      </c>
      <c r="CK160" s="10">
        <v>2807</v>
      </c>
      <c r="CL160" s="10">
        <v>541</v>
      </c>
      <c r="CM160" s="10">
        <v>0</v>
      </c>
      <c r="CN160" s="10">
        <v>1818</v>
      </c>
      <c r="CO160" s="10">
        <v>5</v>
      </c>
      <c r="CP160" s="10">
        <v>2904</v>
      </c>
      <c r="CQ160" s="10">
        <v>5268</v>
      </c>
      <c r="CR160" s="10">
        <v>24046</v>
      </c>
      <c r="CS160" s="10">
        <v>0</v>
      </c>
      <c r="CT160" s="1">
        <v>12499</v>
      </c>
      <c r="CU160">
        <v>378</v>
      </c>
      <c r="CV160">
        <v>117</v>
      </c>
      <c r="CW160" s="1">
        <v>12760</v>
      </c>
      <c r="CX160">
        <v>116</v>
      </c>
      <c r="CY160">
        <v>0</v>
      </c>
      <c r="CZ160">
        <v>0</v>
      </c>
      <c r="DA160">
        <v>116</v>
      </c>
      <c r="DB160">
        <v>479</v>
      </c>
      <c r="DC160">
        <v>0</v>
      </c>
      <c r="DD160">
        <v>3</v>
      </c>
      <c r="DE160">
        <v>476</v>
      </c>
      <c r="DF160">
        <v>6</v>
      </c>
      <c r="DG160">
        <v>0</v>
      </c>
      <c r="DH160">
        <v>1</v>
      </c>
      <c r="DI160">
        <v>5</v>
      </c>
      <c r="DJ160" t="s">
        <v>1756</v>
      </c>
      <c r="DK160">
        <v>111</v>
      </c>
      <c r="DL160">
        <v>0</v>
      </c>
      <c r="DM160">
        <v>0</v>
      </c>
      <c r="DN160">
        <v>111</v>
      </c>
      <c r="DO160" s="1">
        <v>13205</v>
      </c>
      <c r="DP160">
        <v>378</v>
      </c>
      <c r="DQ160">
        <v>120</v>
      </c>
      <c r="DR160" s="1">
        <v>13463</v>
      </c>
      <c r="DS160" t="s">
        <v>1757</v>
      </c>
      <c r="DT160">
        <v>98</v>
      </c>
      <c r="DU160" t="s">
        <v>280</v>
      </c>
      <c r="DV160" t="s">
        <v>273</v>
      </c>
      <c r="DW160" t="s">
        <v>280</v>
      </c>
      <c r="DX160" t="s">
        <v>280</v>
      </c>
      <c r="DY160" t="s">
        <v>280</v>
      </c>
      <c r="DZ160" t="s">
        <v>273</v>
      </c>
      <c r="EA160" t="s">
        <v>280</v>
      </c>
      <c r="EB160" t="s">
        <v>273</v>
      </c>
      <c r="EC160" t="s">
        <v>280</v>
      </c>
      <c r="ED160" t="s">
        <v>280</v>
      </c>
      <c r="EE160" t="s">
        <v>280</v>
      </c>
      <c r="EF160" t="s">
        <v>280</v>
      </c>
      <c r="EG160">
        <v>519</v>
      </c>
      <c r="EH160" s="1">
        <v>3501</v>
      </c>
      <c r="EI160" t="s">
        <v>281</v>
      </c>
      <c r="EJ160">
        <v>97</v>
      </c>
      <c r="EK160" t="s">
        <v>285</v>
      </c>
      <c r="EL160">
        <v>70</v>
      </c>
      <c r="EM160" t="s">
        <v>285</v>
      </c>
      <c r="EN160">
        <v>630</v>
      </c>
      <c r="EO160">
        <v>961</v>
      </c>
      <c r="EP160">
        <v>168</v>
      </c>
      <c r="EQ160" s="1">
        <v>1759</v>
      </c>
      <c r="ER160">
        <v>534</v>
      </c>
      <c r="ES160">
        <v>121</v>
      </c>
      <c r="ET160">
        <v>655</v>
      </c>
      <c r="EU160">
        <v>138</v>
      </c>
      <c r="EV160">
        <v>2</v>
      </c>
      <c r="EW160">
        <v>140</v>
      </c>
      <c r="EX160">
        <v>435</v>
      </c>
      <c r="EY160">
        <v>48</v>
      </c>
      <c r="EZ160">
        <v>483</v>
      </c>
      <c r="FA160">
        <v>0</v>
      </c>
      <c r="FB160">
        <v>0</v>
      </c>
      <c r="FC160">
        <v>0</v>
      </c>
      <c r="FD160" s="1">
        <v>1278</v>
      </c>
      <c r="FE160" s="1">
        <v>1737</v>
      </c>
      <c r="FF160" s="1">
        <v>1132</v>
      </c>
      <c r="FG160" s="1">
        <v>3037</v>
      </c>
      <c r="FH160">
        <v>0</v>
      </c>
      <c r="FI160">
        <v>0</v>
      </c>
      <c r="FJ160" t="s">
        <v>280</v>
      </c>
      <c r="FK160" t="s">
        <v>362</v>
      </c>
      <c r="FV160" t="s">
        <v>280</v>
      </c>
      <c r="FW160" t="s">
        <v>280</v>
      </c>
      <c r="FX160" t="s">
        <v>273</v>
      </c>
      <c r="FY160" t="s">
        <v>280</v>
      </c>
      <c r="FZ160" t="s">
        <v>280</v>
      </c>
      <c r="GA160" t="s">
        <v>280</v>
      </c>
      <c r="GB160">
        <v>2</v>
      </c>
      <c r="GC160" s="12"/>
      <c r="GE160">
        <v>43</v>
      </c>
      <c r="GF160">
        <v>24</v>
      </c>
      <c r="GG160">
        <v>67</v>
      </c>
      <c r="GH160">
        <v>26</v>
      </c>
      <c r="GI160">
        <v>3</v>
      </c>
      <c r="GJ160">
        <v>3</v>
      </c>
      <c r="GK160">
        <v>99</v>
      </c>
      <c r="GL160">
        <v>98</v>
      </c>
      <c r="GM160">
        <v>1</v>
      </c>
      <c r="GN160">
        <v>0</v>
      </c>
      <c r="GO160">
        <v>99</v>
      </c>
      <c r="GP160">
        <v>451</v>
      </c>
      <c r="GQ160">
        <v>271</v>
      </c>
      <c r="GR160">
        <v>722</v>
      </c>
      <c r="GS160">
        <v>255</v>
      </c>
      <c r="GT160">
        <v>95</v>
      </c>
      <c r="GU160">
        <v>276</v>
      </c>
      <c r="GV160" s="1">
        <v>1348</v>
      </c>
      <c r="GW160" s="1">
        <v>1173</v>
      </c>
      <c r="GX160">
        <v>175</v>
      </c>
      <c r="GY160">
        <v>0</v>
      </c>
      <c r="GZ160" s="1">
        <v>1348</v>
      </c>
      <c r="HA160">
        <v>0</v>
      </c>
      <c r="HB160">
        <v>0</v>
      </c>
      <c r="HC160">
        <v>72</v>
      </c>
      <c r="HD160">
        <v>12</v>
      </c>
      <c r="HE160">
        <v>41</v>
      </c>
      <c r="HF160">
        <v>3</v>
      </c>
      <c r="HG160">
        <v>96</v>
      </c>
      <c r="HI160" t="s">
        <v>273</v>
      </c>
      <c r="HJ160">
        <v>28</v>
      </c>
      <c r="HK160" t="s">
        <v>273</v>
      </c>
      <c r="HL160">
        <v>5</v>
      </c>
      <c r="HM160" t="s">
        <v>280</v>
      </c>
      <c r="HO160" t="s">
        <v>1758</v>
      </c>
      <c r="HP160" t="s">
        <v>273</v>
      </c>
      <c r="HQ160">
        <v>3</v>
      </c>
      <c r="HR160" t="s">
        <v>1759</v>
      </c>
      <c r="HS160" t="s">
        <v>419</v>
      </c>
      <c r="HT160" t="s">
        <v>299</v>
      </c>
      <c r="HU160" t="s">
        <v>273</v>
      </c>
      <c r="HV160" t="s">
        <v>278</v>
      </c>
      <c r="HX160" t="s">
        <v>286</v>
      </c>
      <c r="HY160" t="s">
        <v>300</v>
      </c>
      <c r="HZ160">
        <v>81</v>
      </c>
      <c r="IA160">
        <v>143</v>
      </c>
      <c r="IB160" t="s">
        <v>273</v>
      </c>
      <c r="IC160" t="s">
        <v>280</v>
      </c>
      <c r="ID160" t="s">
        <v>280</v>
      </c>
      <c r="IE160" t="s">
        <v>280</v>
      </c>
      <c r="IF160" t="s">
        <v>280</v>
      </c>
      <c r="IG160" t="s">
        <v>280</v>
      </c>
      <c r="IH160" t="s">
        <v>280</v>
      </c>
      <c r="II160" t="s">
        <v>273</v>
      </c>
      <c r="IJ160" t="s">
        <v>273</v>
      </c>
      <c r="IK160" t="s">
        <v>280</v>
      </c>
      <c r="IL160" t="s">
        <v>280</v>
      </c>
      <c r="IM160" t="s">
        <v>280</v>
      </c>
      <c r="IN160" t="s">
        <v>280</v>
      </c>
      <c r="IO160" t="s">
        <v>280</v>
      </c>
      <c r="IP160" t="s">
        <v>280</v>
      </c>
      <c r="IQ160" t="s">
        <v>280</v>
      </c>
      <c r="IR160" t="s">
        <v>280</v>
      </c>
      <c r="IS160" t="s">
        <v>280</v>
      </c>
      <c r="IT160" t="s">
        <v>1760</v>
      </c>
      <c r="IU160" t="s">
        <v>280</v>
      </c>
      <c r="IW160">
        <v>3</v>
      </c>
      <c r="IX160">
        <v>22</v>
      </c>
      <c r="IY160">
        <v>0.55000000000000004</v>
      </c>
      <c r="IZ160">
        <v>0</v>
      </c>
      <c r="JA160">
        <v>0</v>
      </c>
      <c r="JB160">
        <v>0</v>
      </c>
      <c r="JC160">
        <v>0</v>
      </c>
      <c r="JD160">
        <v>0</v>
      </c>
      <c r="JE160">
        <v>0</v>
      </c>
      <c r="JF160">
        <v>0.55000000000000004</v>
      </c>
      <c r="JG160" t="s">
        <v>302</v>
      </c>
      <c r="JH160" s="14">
        <v>14</v>
      </c>
      <c r="JI160">
        <v>0</v>
      </c>
      <c r="JJ160">
        <v>0</v>
      </c>
      <c r="JK160" t="s">
        <v>1761</v>
      </c>
      <c r="JL160" t="s">
        <v>302</v>
      </c>
      <c r="JM160" s="2">
        <v>46112</v>
      </c>
    </row>
    <row r="161" spans="1:273" x14ac:dyDescent="0.25">
      <c r="A161" t="s">
        <v>1762</v>
      </c>
      <c r="B161" t="s">
        <v>1763</v>
      </c>
      <c r="C161" t="s">
        <v>1764</v>
      </c>
      <c r="D161" t="s">
        <v>1765</v>
      </c>
      <c r="E161">
        <v>68862</v>
      </c>
      <c r="F161" t="s">
        <v>355</v>
      </c>
      <c r="G161" t="s">
        <v>1766</v>
      </c>
      <c r="H161" t="s">
        <v>272</v>
      </c>
      <c r="I161" s="1">
        <v>2091</v>
      </c>
      <c r="J161" s="1">
        <v>2449</v>
      </c>
      <c r="K161">
        <v>0</v>
      </c>
      <c r="L161">
        <v>0</v>
      </c>
      <c r="M161">
        <v>1939</v>
      </c>
      <c r="N161">
        <v>2022</v>
      </c>
      <c r="O161" t="s">
        <v>280</v>
      </c>
      <c r="Q161" t="s">
        <v>274</v>
      </c>
      <c r="R161" t="s">
        <v>275</v>
      </c>
      <c r="S161" t="s">
        <v>805</v>
      </c>
      <c r="T161" t="s">
        <v>273</v>
      </c>
      <c r="U161" t="s">
        <v>277</v>
      </c>
      <c r="W161">
        <v>1</v>
      </c>
      <c r="X161" t="s">
        <v>273</v>
      </c>
      <c r="Y161" t="s">
        <v>273</v>
      </c>
      <c r="Z161">
        <v>129</v>
      </c>
      <c r="AA161" t="s">
        <v>273</v>
      </c>
      <c r="AC161" t="s">
        <v>273</v>
      </c>
      <c r="AE161" t="s">
        <v>273</v>
      </c>
      <c r="AG161" s="1">
        <v>6641</v>
      </c>
      <c r="AH161" s="1">
        <v>2002</v>
      </c>
      <c r="AI161">
        <v>52</v>
      </c>
      <c r="AJ161" s="1">
        <v>2002</v>
      </c>
      <c r="AK161" s="2">
        <v>45474</v>
      </c>
      <c r="AL161" s="2">
        <v>45838</v>
      </c>
      <c r="AM161" s="10">
        <v>0</v>
      </c>
      <c r="AN161" t="s">
        <v>1767</v>
      </c>
      <c r="AO161" s="10">
        <v>126000</v>
      </c>
      <c r="AQ161" s="10"/>
      <c r="AS161" s="10"/>
      <c r="AT161" s="10">
        <v>126000</v>
      </c>
      <c r="AU161" s="10">
        <v>1136</v>
      </c>
      <c r="AV161" s="10">
        <v>0</v>
      </c>
      <c r="AW161" s="10">
        <v>0</v>
      </c>
      <c r="AX161" s="10">
        <v>0</v>
      </c>
      <c r="AY161" s="10">
        <v>0</v>
      </c>
      <c r="AZ161" s="10">
        <v>1136</v>
      </c>
      <c r="BB161" s="10">
        <v>0</v>
      </c>
      <c r="BC161" s="10">
        <v>0</v>
      </c>
      <c r="BD161" s="10">
        <v>0</v>
      </c>
      <c r="BE161" s="10">
        <v>0</v>
      </c>
      <c r="BF161" t="s">
        <v>1768</v>
      </c>
      <c r="BG161" s="10">
        <v>14478</v>
      </c>
      <c r="BH161" s="10">
        <v>14478</v>
      </c>
      <c r="BI161" s="10">
        <v>141614</v>
      </c>
      <c r="BJ161" s="10">
        <v>0</v>
      </c>
      <c r="BK161" s="10">
        <v>0</v>
      </c>
      <c r="BL161" s="10">
        <v>0</v>
      </c>
      <c r="BM161" s="10">
        <v>0</v>
      </c>
      <c r="BN161" s="10">
        <v>0</v>
      </c>
      <c r="BO161" t="s">
        <v>273</v>
      </c>
      <c r="BP161" t="s">
        <v>1769</v>
      </c>
      <c r="BQ161" s="10">
        <v>30</v>
      </c>
      <c r="BR161" s="10">
        <v>40</v>
      </c>
      <c r="BS161">
        <v>64</v>
      </c>
      <c r="BT161" s="10">
        <v>77026</v>
      </c>
      <c r="BU161" s="10">
        <v>6330</v>
      </c>
      <c r="BV161" s="10">
        <v>83356</v>
      </c>
      <c r="BW161" t="s">
        <v>280</v>
      </c>
      <c r="BX161" t="s">
        <v>280</v>
      </c>
      <c r="BY161" t="s">
        <v>280</v>
      </c>
      <c r="BZ161" t="s">
        <v>273</v>
      </c>
      <c r="CA161" t="s">
        <v>273</v>
      </c>
      <c r="CB161" t="s">
        <v>280</v>
      </c>
      <c r="CC161" t="s">
        <v>280</v>
      </c>
      <c r="CD161" t="s">
        <v>273</v>
      </c>
      <c r="CE161" t="s">
        <v>273</v>
      </c>
      <c r="CF161" t="s">
        <v>273</v>
      </c>
      <c r="CH161" s="10">
        <v>15923</v>
      </c>
      <c r="CI161" s="10">
        <v>500</v>
      </c>
      <c r="CJ161" s="10">
        <v>371</v>
      </c>
      <c r="CK161" s="10">
        <v>16794</v>
      </c>
      <c r="CL161" s="10">
        <v>0</v>
      </c>
      <c r="CM161" s="10">
        <v>1760</v>
      </c>
      <c r="CN161" s="10">
        <v>1451</v>
      </c>
      <c r="CO161" s="10">
        <v>110</v>
      </c>
      <c r="CP161" s="10">
        <v>37904</v>
      </c>
      <c r="CQ161" s="10">
        <v>41225</v>
      </c>
      <c r="CR161" s="10">
        <v>141375</v>
      </c>
      <c r="CS161" s="10">
        <v>0</v>
      </c>
      <c r="CT161" s="1">
        <v>17677</v>
      </c>
      <c r="CU161" s="1">
        <v>1554</v>
      </c>
      <c r="CV161" s="1">
        <v>2530</v>
      </c>
      <c r="CW161" s="1">
        <v>16701</v>
      </c>
      <c r="CX161">
        <v>0</v>
      </c>
      <c r="CY161">
        <v>0</v>
      </c>
      <c r="CZ161">
        <v>0</v>
      </c>
      <c r="DA161">
        <v>0</v>
      </c>
      <c r="DB161">
        <v>960</v>
      </c>
      <c r="DC161">
        <v>31</v>
      </c>
      <c r="DD161">
        <v>146</v>
      </c>
      <c r="DE161">
        <v>845</v>
      </c>
      <c r="DF161">
        <v>19</v>
      </c>
      <c r="DG161">
        <v>0</v>
      </c>
      <c r="DH161">
        <v>0</v>
      </c>
      <c r="DI161">
        <v>19</v>
      </c>
      <c r="DJ161" t="s">
        <v>1770</v>
      </c>
      <c r="DK161">
        <v>4</v>
      </c>
      <c r="DL161">
        <v>0</v>
      </c>
      <c r="DM161">
        <v>0</v>
      </c>
      <c r="DN161">
        <v>4</v>
      </c>
      <c r="DO161" s="1">
        <v>18641</v>
      </c>
      <c r="DP161" s="1">
        <v>1585</v>
      </c>
      <c r="DQ161" s="1">
        <v>2676</v>
      </c>
      <c r="DR161" s="1">
        <v>17550</v>
      </c>
      <c r="DS161" t="s">
        <v>297</v>
      </c>
      <c r="DT161">
        <v>0</v>
      </c>
      <c r="DU161" t="s">
        <v>280</v>
      </c>
      <c r="DV161" t="s">
        <v>273</v>
      </c>
      <c r="DW161" t="s">
        <v>280</v>
      </c>
      <c r="DX161" t="s">
        <v>280</v>
      </c>
      <c r="DY161" t="s">
        <v>280</v>
      </c>
      <c r="DZ161" t="s">
        <v>273</v>
      </c>
      <c r="EA161" t="s">
        <v>280</v>
      </c>
      <c r="EB161" t="s">
        <v>273</v>
      </c>
      <c r="EC161" t="s">
        <v>280</v>
      </c>
      <c r="ED161" t="s">
        <v>280</v>
      </c>
      <c r="EE161" t="s">
        <v>280</v>
      </c>
      <c r="EF161" t="s">
        <v>280</v>
      </c>
      <c r="EG161" s="1">
        <v>1579</v>
      </c>
      <c r="EH161" s="1">
        <v>20657</v>
      </c>
      <c r="EI161" t="s">
        <v>285</v>
      </c>
      <c r="EJ161">
        <v>190</v>
      </c>
      <c r="EK161" t="s">
        <v>285</v>
      </c>
      <c r="EL161" s="1">
        <v>3299</v>
      </c>
      <c r="EM161" t="s">
        <v>281</v>
      </c>
      <c r="EN161" s="1">
        <v>9009</v>
      </c>
      <c r="EO161" s="1">
        <v>10869</v>
      </c>
      <c r="EP161">
        <v>5</v>
      </c>
      <c r="EQ161" s="1">
        <v>19883</v>
      </c>
      <c r="ER161" s="1">
        <v>1762</v>
      </c>
      <c r="ES161">
        <v>181</v>
      </c>
      <c r="ET161" s="1">
        <v>1943</v>
      </c>
      <c r="EU161">
        <v>169</v>
      </c>
      <c r="EV161">
        <v>2</v>
      </c>
      <c r="EW161">
        <v>171</v>
      </c>
      <c r="EX161" s="1">
        <v>2578</v>
      </c>
      <c r="EY161">
        <v>301</v>
      </c>
      <c r="EZ161" s="1">
        <v>2879</v>
      </c>
      <c r="FA161">
        <v>0</v>
      </c>
      <c r="FB161">
        <v>0</v>
      </c>
      <c r="FC161">
        <v>0</v>
      </c>
      <c r="FD161" s="1">
        <v>4993</v>
      </c>
      <c r="FE161" s="1">
        <v>13518</v>
      </c>
      <c r="FF161" s="1">
        <v>11353</v>
      </c>
      <c r="FG161" s="1">
        <v>24876</v>
      </c>
      <c r="FH161">
        <v>0</v>
      </c>
      <c r="FI161">
        <v>2</v>
      </c>
      <c r="FJ161" t="s">
        <v>280</v>
      </c>
      <c r="FK161" t="s">
        <v>295</v>
      </c>
      <c r="FV161" t="s">
        <v>280</v>
      </c>
      <c r="FW161" t="s">
        <v>280</v>
      </c>
      <c r="FX161" t="s">
        <v>273</v>
      </c>
      <c r="FY161" t="s">
        <v>280</v>
      </c>
      <c r="FZ161" t="s">
        <v>280</v>
      </c>
      <c r="GA161" t="s">
        <v>280</v>
      </c>
      <c r="GB161">
        <v>7</v>
      </c>
      <c r="GC161" s="12"/>
      <c r="GE161">
        <v>108</v>
      </c>
      <c r="GF161">
        <v>85</v>
      </c>
      <c r="GG161">
        <v>193</v>
      </c>
      <c r="GH161">
        <v>8</v>
      </c>
      <c r="GI161">
        <v>49</v>
      </c>
      <c r="GJ161">
        <v>8</v>
      </c>
      <c r="GK161">
        <v>258</v>
      </c>
      <c r="GL161">
        <v>141</v>
      </c>
      <c r="GM161">
        <v>117</v>
      </c>
      <c r="GN161">
        <v>0</v>
      </c>
      <c r="GO161">
        <v>258</v>
      </c>
      <c r="GP161" s="1">
        <v>1498</v>
      </c>
      <c r="GQ161">
        <v>869</v>
      </c>
      <c r="GR161" s="1">
        <v>2367</v>
      </c>
      <c r="GS161">
        <v>66</v>
      </c>
      <c r="GT161">
        <v>354</v>
      </c>
      <c r="GU161">
        <v>397</v>
      </c>
      <c r="GV161" s="1">
        <v>3184</v>
      </c>
      <c r="GW161" s="1">
        <v>1175</v>
      </c>
      <c r="GX161" s="1">
        <v>2009</v>
      </c>
      <c r="GY161">
        <v>0</v>
      </c>
      <c r="GZ161" s="1">
        <v>3184</v>
      </c>
      <c r="HA161">
        <v>0</v>
      </c>
      <c r="HB161">
        <v>0</v>
      </c>
      <c r="HC161">
        <v>79</v>
      </c>
      <c r="HD161">
        <v>847</v>
      </c>
      <c r="HE161">
        <v>0</v>
      </c>
      <c r="HF161">
        <v>0</v>
      </c>
      <c r="HG161">
        <v>24</v>
      </c>
      <c r="HH161">
        <v>341</v>
      </c>
      <c r="HI161" t="s">
        <v>273</v>
      </c>
      <c r="HJ161">
        <v>103</v>
      </c>
      <c r="HK161" t="s">
        <v>273</v>
      </c>
      <c r="HL161">
        <v>6</v>
      </c>
      <c r="HM161" t="s">
        <v>273</v>
      </c>
      <c r="HN161">
        <v>8</v>
      </c>
      <c r="HO161" t="s">
        <v>1579</v>
      </c>
      <c r="HP161" t="s">
        <v>273</v>
      </c>
      <c r="HQ161">
        <v>7</v>
      </c>
      <c r="HR161" t="s">
        <v>1771</v>
      </c>
      <c r="HS161" t="s">
        <v>1169</v>
      </c>
      <c r="HT161" t="s">
        <v>284</v>
      </c>
      <c r="HU161" t="s">
        <v>273</v>
      </c>
      <c r="HV161" t="s">
        <v>278</v>
      </c>
      <c r="HX161" t="s">
        <v>286</v>
      </c>
      <c r="HY161" t="s">
        <v>543</v>
      </c>
      <c r="HZ161">
        <v>216</v>
      </c>
      <c r="IA161">
        <v>212</v>
      </c>
      <c r="IB161" t="s">
        <v>273</v>
      </c>
      <c r="IC161" t="s">
        <v>273</v>
      </c>
      <c r="ID161" t="s">
        <v>280</v>
      </c>
      <c r="IE161" t="s">
        <v>280</v>
      </c>
      <c r="IF161" t="s">
        <v>273</v>
      </c>
      <c r="IG161" t="s">
        <v>280</v>
      </c>
      <c r="IH161" t="s">
        <v>273</v>
      </c>
      <c r="II161" t="s">
        <v>273</v>
      </c>
      <c r="IJ161" t="s">
        <v>273</v>
      </c>
      <c r="IK161" t="s">
        <v>280</v>
      </c>
      <c r="IL161" t="s">
        <v>280</v>
      </c>
      <c r="IM161" t="s">
        <v>280</v>
      </c>
      <c r="IN161" t="s">
        <v>280</v>
      </c>
      <c r="IO161" t="s">
        <v>280</v>
      </c>
      <c r="IP161" t="s">
        <v>280</v>
      </c>
      <c r="IQ161" t="s">
        <v>280</v>
      </c>
      <c r="IR161" t="s">
        <v>280</v>
      </c>
      <c r="IS161" t="s">
        <v>280</v>
      </c>
      <c r="IU161" t="s">
        <v>280</v>
      </c>
      <c r="IW161">
        <v>4</v>
      </c>
      <c r="IX161">
        <v>67.75</v>
      </c>
      <c r="IY161">
        <v>1.69</v>
      </c>
      <c r="IZ161">
        <v>0</v>
      </c>
      <c r="JA161">
        <v>0</v>
      </c>
      <c r="JB161">
        <v>0</v>
      </c>
      <c r="JC161">
        <v>1</v>
      </c>
      <c r="JD161">
        <v>1.5</v>
      </c>
      <c r="JE161">
        <v>0.04</v>
      </c>
      <c r="JF161">
        <v>1.73</v>
      </c>
      <c r="JG161" t="s">
        <v>302</v>
      </c>
      <c r="JH161" s="14">
        <v>25.15</v>
      </c>
      <c r="JI161">
        <v>5</v>
      </c>
      <c r="JJ161">
        <v>7</v>
      </c>
      <c r="JK161" t="s">
        <v>1772</v>
      </c>
      <c r="JL161" t="s">
        <v>302</v>
      </c>
      <c r="JM161" s="2">
        <v>46086</v>
      </c>
    </row>
    <row r="162" spans="1:273" x14ac:dyDescent="0.25">
      <c r="A162" t="s">
        <v>1773</v>
      </c>
      <c r="B162" t="s">
        <v>1774</v>
      </c>
      <c r="C162" t="s">
        <v>1640</v>
      </c>
      <c r="D162" t="s">
        <v>1775</v>
      </c>
      <c r="E162">
        <v>68966</v>
      </c>
      <c r="F162" t="s">
        <v>320</v>
      </c>
      <c r="G162" t="s">
        <v>1776</v>
      </c>
      <c r="H162" t="s">
        <v>272</v>
      </c>
      <c r="I162">
        <v>326</v>
      </c>
      <c r="J162">
        <v>326</v>
      </c>
      <c r="K162">
        <v>0</v>
      </c>
      <c r="L162">
        <v>0</v>
      </c>
      <c r="M162">
        <v>1917</v>
      </c>
      <c r="O162" t="s">
        <v>280</v>
      </c>
      <c r="Q162" t="s">
        <v>274</v>
      </c>
      <c r="R162" t="s">
        <v>275</v>
      </c>
      <c r="S162" t="s">
        <v>358</v>
      </c>
      <c r="T162" t="s">
        <v>273</v>
      </c>
      <c r="U162" t="s">
        <v>277</v>
      </c>
      <c r="W162">
        <v>1</v>
      </c>
      <c r="X162" t="s">
        <v>280</v>
      </c>
      <c r="Y162" t="s">
        <v>273</v>
      </c>
      <c r="Z162">
        <v>19</v>
      </c>
      <c r="AA162" t="s">
        <v>280</v>
      </c>
      <c r="AC162" t="s">
        <v>273</v>
      </c>
      <c r="AE162" t="s">
        <v>273</v>
      </c>
      <c r="AG162" s="1">
        <v>1500</v>
      </c>
      <c r="AH162" s="1">
        <v>884</v>
      </c>
      <c r="AI162">
        <v>52</v>
      </c>
      <c r="AJ162">
        <v>884</v>
      </c>
      <c r="AK162" s="2">
        <v>45474</v>
      </c>
      <c r="AL162" s="2">
        <v>45838</v>
      </c>
      <c r="AM162" s="10">
        <v>0</v>
      </c>
      <c r="AN162" t="s">
        <v>1777</v>
      </c>
      <c r="AO162" s="10">
        <v>40855</v>
      </c>
      <c r="AQ162" s="10"/>
      <c r="AS162" s="10"/>
      <c r="AT162" s="10">
        <v>40855</v>
      </c>
      <c r="AU162" s="10">
        <v>815</v>
      </c>
      <c r="AV162" s="10">
        <v>0</v>
      </c>
      <c r="AW162" s="10">
        <v>0</v>
      </c>
      <c r="AX162" s="10">
        <v>0</v>
      </c>
      <c r="AY162" s="10">
        <v>500</v>
      </c>
      <c r="AZ162" s="10">
        <v>1315</v>
      </c>
      <c r="BB162" s="10">
        <v>0</v>
      </c>
      <c r="BC162" s="10">
        <v>0</v>
      </c>
      <c r="BD162" s="10">
        <v>0</v>
      </c>
      <c r="BE162" s="10">
        <v>0</v>
      </c>
      <c r="BF162" t="s">
        <v>1778</v>
      </c>
      <c r="BG162" s="10">
        <v>3123</v>
      </c>
      <c r="BH162" s="10">
        <v>3123</v>
      </c>
      <c r="BI162" s="10">
        <v>45293</v>
      </c>
      <c r="BJ162" s="10">
        <v>0</v>
      </c>
      <c r="BK162" s="10">
        <v>0</v>
      </c>
      <c r="BL162" s="10">
        <v>0</v>
      </c>
      <c r="BM162" s="10">
        <v>0</v>
      </c>
      <c r="BN162" s="10">
        <v>0</v>
      </c>
      <c r="BO162" t="s">
        <v>280</v>
      </c>
      <c r="BQ162" s="10"/>
      <c r="BR162" s="10"/>
      <c r="BT162" s="10">
        <v>21309</v>
      </c>
      <c r="BU162" s="10">
        <v>1765</v>
      </c>
      <c r="BV162" s="10">
        <v>23074</v>
      </c>
      <c r="BW162" t="s">
        <v>280</v>
      </c>
      <c r="BX162" t="s">
        <v>280</v>
      </c>
      <c r="BY162" t="s">
        <v>280</v>
      </c>
      <c r="BZ162" t="s">
        <v>280</v>
      </c>
      <c r="CA162" t="s">
        <v>280</v>
      </c>
      <c r="CB162" t="s">
        <v>280</v>
      </c>
      <c r="CC162" t="s">
        <v>280</v>
      </c>
      <c r="CD162" t="s">
        <v>273</v>
      </c>
      <c r="CE162" t="s">
        <v>280</v>
      </c>
      <c r="CF162" t="s">
        <v>273</v>
      </c>
      <c r="CH162" s="10">
        <v>3854</v>
      </c>
      <c r="CI162" s="10">
        <v>500</v>
      </c>
      <c r="CJ162" s="10">
        <v>250</v>
      </c>
      <c r="CK162" s="10">
        <v>4604</v>
      </c>
      <c r="CL162" s="10">
        <v>480</v>
      </c>
      <c r="CM162" s="10">
        <v>886</v>
      </c>
      <c r="CN162" s="10">
        <v>876</v>
      </c>
      <c r="CO162" s="10">
        <v>0</v>
      </c>
      <c r="CP162" s="10">
        <v>7995</v>
      </c>
      <c r="CQ162" s="10">
        <v>10237</v>
      </c>
      <c r="CR162" s="10">
        <v>37915</v>
      </c>
      <c r="CS162" s="10">
        <v>0</v>
      </c>
      <c r="CT162" s="1">
        <v>9275</v>
      </c>
      <c r="CU162">
        <v>383</v>
      </c>
      <c r="CV162">
        <v>998</v>
      </c>
      <c r="CW162" s="1">
        <v>8660</v>
      </c>
      <c r="CX162">
        <v>0</v>
      </c>
      <c r="CY162">
        <v>0</v>
      </c>
      <c r="CZ162">
        <v>0</v>
      </c>
      <c r="DA162">
        <v>0</v>
      </c>
      <c r="DB162">
        <v>432</v>
      </c>
      <c r="DC162">
        <v>16</v>
      </c>
      <c r="DD162">
        <v>0</v>
      </c>
      <c r="DE162">
        <v>448</v>
      </c>
      <c r="DF162">
        <v>3</v>
      </c>
      <c r="DG162">
        <v>0</v>
      </c>
      <c r="DH162">
        <v>2</v>
      </c>
      <c r="DI162">
        <v>1</v>
      </c>
      <c r="DJ162" t="s">
        <v>311</v>
      </c>
      <c r="DK162">
        <v>53</v>
      </c>
      <c r="DL162">
        <v>0</v>
      </c>
      <c r="DM162">
        <v>0</v>
      </c>
      <c r="DN162">
        <v>53</v>
      </c>
      <c r="DO162" s="1">
        <v>9760</v>
      </c>
      <c r="DP162">
        <v>399</v>
      </c>
      <c r="DQ162">
        <v>998</v>
      </c>
      <c r="DR162" s="1">
        <v>9161</v>
      </c>
      <c r="DS162" t="s">
        <v>1779</v>
      </c>
      <c r="DU162" t="s">
        <v>280</v>
      </c>
      <c r="DV162" t="s">
        <v>273</v>
      </c>
      <c r="DW162" t="s">
        <v>280</v>
      </c>
      <c r="DX162" t="s">
        <v>280</v>
      </c>
      <c r="DY162" t="s">
        <v>280</v>
      </c>
      <c r="DZ162" t="s">
        <v>273</v>
      </c>
      <c r="EA162" t="s">
        <v>280</v>
      </c>
      <c r="EB162" t="s">
        <v>273</v>
      </c>
      <c r="EC162" t="s">
        <v>280</v>
      </c>
      <c r="ED162" t="s">
        <v>280</v>
      </c>
      <c r="EE162" t="s">
        <v>280</v>
      </c>
      <c r="EF162" t="s">
        <v>280</v>
      </c>
      <c r="EG162">
        <v>345</v>
      </c>
      <c r="EH162" s="1">
        <v>1872</v>
      </c>
      <c r="EI162" t="s">
        <v>285</v>
      </c>
      <c r="EJ162">
        <v>52</v>
      </c>
      <c r="EK162" t="s">
        <v>285</v>
      </c>
      <c r="EL162">
        <v>649</v>
      </c>
      <c r="EM162" t="s">
        <v>281</v>
      </c>
      <c r="EN162" s="1">
        <v>1001</v>
      </c>
      <c r="EO162" s="1">
        <v>1510</v>
      </c>
      <c r="EP162">
        <v>0</v>
      </c>
      <c r="EQ162" s="1">
        <v>2511</v>
      </c>
      <c r="ER162">
        <v>620</v>
      </c>
      <c r="ES162">
        <v>44</v>
      </c>
      <c r="ET162">
        <v>664</v>
      </c>
      <c r="EU162">
        <v>26</v>
      </c>
      <c r="EV162">
        <v>0</v>
      </c>
      <c r="EW162">
        <v>26</v>
      </c>
      <c r="EX162">
        <v>500</v>
      </c>
      <c r="EY162">
        <v>108</v>
      </c>
      <c r="EZ162">
        <v>608</v>
      </c>
      <c r="FA162">
        <v>0</v>
      </c>
      <c r="FB162">
        <v>0</v>
      </c>
      <c r="FC162">
        <v>0</v>
      </c>
      <c r="FD162" s="1">
        <v>1298</v>
      </c>
      <c r="FE162" s="1">
        <v>2147</v>
      </c>
      <c r="FF162" s="1">
        <v>1662</v>
      </c>
      <c r="FG162" s="1">
        <v>3809</v>
      </c>
      <c r="FH162">
        <v>0</v>
      </c>
      <c r="FI162">
        <v>500</v>
      </c>
      <c r="FJ162" t="s">
        <v>280</v>
      </c>
      <c r="FK162" t="s">
        <v>362</v>
      </c>
      <c r="FV162" t="s">
        <v>280</v>
      </c>
      <c r="FW162" t="s">
        <v>280</v>
      </c>
      <c r="FX162" t="s">
        <v>273</v>
      </c>
      <c r="FY162" t="s">
        <v>280</v>
      </c>
      <c r="FZ162" t="s">
        <v>280</v>
      </c>
      <c r="GA162" t="s">
        <v>280</v>
      </c>
      <c r="GB162">
        <v>462</v>
      </c>
      <c r="GC162" s="12"/>
      <c r="GE162">
        <v>26</v>
      </c>
      <c r="GF162">
        <v>4</v>
      </c>
      <c r="GG162">
        <v>30</v>
      </c>
      <c r="GH162">
        <v>1</v>
      </c>
      <c r="GI162">
        <v>35</v>
      </c>
      <c r="GJ162">
        <v>2</v>
      </c>
      <c r="GK162">
        <v>68</v>
      </c>
      <c r="GL162">
        <v>68</v>
      </c>
      <c r="GM162">
        <v>0</v>
      </c>
      <c r="GN162">
        <v>0</v>
      </c>
      <c r="GO162">
        <v>68</v>
      </c>
      <c r="GP162">
        <v>168</v>
      </c>
      <c r="GQ162">
        <v>65</v>
      </c>
      <c r="GR162">
        <v>233</v>
      </c>
      <c r="GS162">
        <v>4</v>
      </c>
      <c r="GT162">
        <v>122</v>
      </c>
      <c r="GU162">
        <v>30</v>
      </c>
      <c r="GV162">
        <v>389</v>
      </c>
      <c r="GW162">
        <v>389</v>
      </c>
      <c r="GX162">
        <v>0</v>
      </c>
      <c r="GY162">
        <v>0</v>
      </c>
      <c r="GZ162">
        <v>389</v>
      </c>
      <c r="HA162">
        <v>0</v>
      </c>
      <c r="HB162">
        <v>0</v>
      </c>
      <c r="HC162">
        <v>31</v>
      </c>
      <c r="HE162">
        <v>0</v>
      </c>
      <c r="HG162">
        <v>0</v>
      </c>
      <c r="HI162" t="s">
        <v>273</v>
      </c>
      <c r="HJ162">
        <v>65</v>
      </c>
      <c r="HK162" t="s">
        <v>280</v>
      </c>
      <c r="HM162" t="s">
        <v>280</v>
      </c>
      <c r="HO162" t="s">
        <v>313</v>
      </c>
      <c r="HP162" t="s">
        <v>273</v>
      </c>
      <c r="HQ162">
        <v>7</v>
      </c>
      <c r="HR162" t="s">
        <v>512</v>
      </c>
      <c r="HS162" t="s">
        <v>326</v>
      </c>
      <c r="HT162" t="s">
        <v>299</v>
      </c>
      <c r="HU162" t="s">
        <v>273</v>
      </c>
      <c r="HV162" t="s">
        <v>278</v>
      </c>
      <c r="HX162" t="s">
        <v>286</v>
      </c>
      <c r="HY162" t="s">
        <v>300</v>
      </c>
      <c r="HZ162">
        <v>535</v>
      </c>
      <c r="IA162">
        <v>517</v>
      </c>
      <c r="IB162" t="s">
        <v>273</v>
      </c>
      <c r="IC162" t="s">
        <v>280</v>
      </c>
      <c r="ID162" t="s">
        <v>280</v>
      </c>
      <c r="IE162" t="s">
        <v>280</v>
      </c>
      <c r="IF162" t="s">
        <v>273</v>
      </c>
      <c r="IG162" t="s">
        <v>280</v>
      </c>
      <c r="IH162" t="s">
        <v>280</v>
      </c>
      <c r="II162" t="s">
        <v>273</v>
      </c>
      <c r="IJ162" t="s">
        <v>280</v>
      </c>
      <c r="IK162" t="s">
        <v>273</v>
      </c>
      <c r="IL162" t="s">
        <v>280</v>
      </c>
      <c r="IM162" t="s">
        <v>273</v>
      </c>
      <c r="IN162" t="s">
        <v>273</v>
      </c>
      <c r="IO162" t="s">
        <v>273</v>
      </c>
      <c r="IP162" t="s">
        <v>273</v>
      </c>
      <c r="IQ162" t="s">
        <v>280</v>
      </c>
      <c r="IR162" t="s">
        <v>280</v>
      </c>
      <c r="IS162" t="s">
        <v>280</v>
      </c>
      <c r="IU162" t="s">
        <v>280</v>
      </c>
      <c r="IW162">
        <v>3</v>
      </c>
      <c r="IX162">
        <v>17</v>
      </c>
      <c r="IY162">
        <v>0.42</v>
      </c>
      <c r="IZ162">
        <v>0</v>
      </c>
      <c r="JA162">
        <v>0</v>
      </c>
      <c r="JB162">
        <v>0</v>
      </c>
      <c r="JC162">
        <v>0</v>
      </c>
      <c r="JD162">
        <v>0</v>
      </c>
      <c r="JE162">
        <v>0</v>
      </c>
      <c r="JF162">
        <v>0.42</v>
      </c>
      <c r="JG162" t="s">
        <v>302</v>
      </c>
      <c r="JH162" s="14">
        <v>16.25</v>
      </c>
      <c r="JI162">
        <v>1</v>
      </c>
      <c r="JJ162">
        <v>156</v>
      </c>
      <c r="JK162" t="s">
        <v>1780</v>
      </c>
      <c r="JL162" t="s">
        <v>304</v>
      </c>
      <c r="JM162" s="2">
        <v>46109</v>
      </c>
    </row>
    <row r="163" spans="1:273" x14ac:dyDescent="0.25">
      <c r="A163" t="s">
        <v>1781</v>
      </c>
      <c r="B163" t="s">
        <v>1782</v>
      </c>
      <c r="C163" t="s">
        <v>704</v>
      </c>
      <c r="D163" t="s">
        <v>1783</v>
      </c>
      <c r="E163">
        <v>68651</v>
      </c>
      <c r="F163" t="s">
        <v>1784</v>
      </c>
      <c r="G163" t="s">
        <v>1785</v>
      </c>
      <c r="H163" t="s">
        <v>400</v>
      </c>
      <c r="I163">
        <v>885</v>
      </c>
      <c r="J163">
        <v>885</v>
      </c>
      <c r="K163">
        <v>0</v>
      </c>
      <c r="L163">
        <v>0</v>
      </c>
      <c r="M163">
        <v>1949</v>
      </c>
      <c r="N163">
        <v>1998</v>
      </c>
      <c r="O163" t="s">
        <v>280</v>
      </c>
      <c r="Q163" t="s">
        <v>274</v>
      </c>
      <c r="R163" t="s">
        <v>275</v>
      </c>
      <c r="S163" t="s">
        <v>276</v>
      </c>
      <c r="T163" t="s">
        <v>273</v>
      </c>
      <c r="U163" t="s">
        <v>277</v>
      </c>
      <c r="W163">
        <v>1</v>
      </c>
      <c r="X163" t="s">
        <v>273</v>
      </c>
      <c r="Y163" t="s">
        <v>273</v>
      </c>
      <c r="Z163">
        <v>6</v>
      </c>
      <c r="AA163" t="s">
        <v>280</v>
      </c>
      <c r="AE163" t="s">
        <v>273</v>
      </c>
      <c r="AF163" t="s">
        <v>1786</v>
      </c>
      <c r="AG163" s="1">
        <v>3167</v>
      </c>
      <c r="AH163" s="1">
        <v>1378</v>
      </c>
      <c r="AI163">
        <v>52</v>
      </c>
      <c r="AJ163" s="1">
        <v>1378</v>
      </c>
      <c r="AK163" s="2">
        <v>45566</v>
      </c>
      <c r="AL163" s="2">
        <v>45930</v>
      </c>
      <c r="AM163" s="10">
        <v>38970</v>
      </c>
      <c r="AO163" s="10"/>
      <c r="AP163" t="s">
        <v>1787</v>
      </c>
      <c r="AQ163" s="10">
        <v>2600</v>
      </c>
      <c r="AS163" s="10"/>
      <c r="AT163" s="10">
        <v>41570</v>
      </c>
      <c r="AU163" s="10">
        <v>931</v>
      </c>
      <c r="AV163" s="10">
        <v>0</v>
      </c>
      <c r="AW163" s="10">
        <v>0</v>
      </c>
      <c r="AX163" s="10">
        <v>0</v>
      </c>
      <c r="AY163" s="10">
        <v>0</v>
      </c>
      <c r="AZ163" s="10">
        <v>931</v>
      </c>
      <c r="BB163" s="10">
        <v>0</v>
      </c>
      <c r="BC163" s="10">
        <v>0</v>
      </c>
      <c r="BD163" s="10">
        <v>0</v>
      </c>
      <c r="BE163" s="10">
        <v>0</v>
      </c>
      <c r="BF163" t="s">
        <v>1788</v>
      </c>
      <c r="BG163" s="10">
        <v>824</v>
      </c>
      <c r="BH163" s="10">
        <v>824</v>
      </c>
      <c r="BI163" s="10">
        <v>43325</v>
      </c>
      <c r="BJ163" s="10">
        <v>0</v>
      </c>
      <c r="BK163" s="10">
        <v>0</v>
      </c>
      <c r="BL163" s="10">
        <v>0</v>
      </c>
      <c r="BM163" s="10">
        <v>0</v>
      </c>
      <c r="BN163" s="10">
        <v>0</v>
      </c>
      <c r="BO163" t="s">
        <v>280</v>
      </c>
      <c r="BQ163" s="10"/>
      <c r="BR163" s="10"/>
      <c r="BS163">
        <v>2</v>
      </c>
      <c r="BT163" s="10">
        <v>26791</v>
      </c>
      <c r="BU163" s="10">
        <v>2660</v>
      </c>
      <c r="BV163" s="10">
        <v>29451</v>
      </c>
      <c r="BW163" t="s">
        <v>280</v>
      </c>
      <c r="BX163" t="s">
        <v>280</v>
      </c>
      <c r="BY163" t="s">
        <v>280</v>
      </c>
      <c r="BZ163" t="s">
        <v>273</v>
      </c>
      <c r="CA163" t="s">
        <v>273</v>
      </c>
      <c r="CB163" t="s">
        <v>273</v>
      </c>
      <c r="CC163" t="s">
        <v>280</v>
      </c>
      <c r="CD163" t="s">
        <v>273</v>
      </c>
      <c r="CE163" t="s">
        <v>273</v>
      </c>
      <c r="CF163" t="s">
        <v>273</v>
      </c>
      <c r="CH163" s="10">
        <v>4602</v>
      </c>
      <c r="CI163" s="10">
        <v>500</v>
      </c>
      <c r="CJ163" s="10">
        <v>0</v>
      </c>
      <c r="CK163" s="10">
        <v>5102</v>
      </c>
      <c r="CL163" s="10">
        <v>81</v>
      </c>
      <c r="CM163" s="10">
        <v>723</v>
      </c>
      <c r="CN163" s="10">
        <v>790</v>
      </c>
      <c r="CO163" s="10">
        <v>0</v>
      </c>
      <c r="CP163" s="10">
        <v>8431</v>
      </c>
      <c r="CQ163" s="10">
        <v>10025</v>
      </c>
      <c r="CR163" s="10">
        <v>44578</v>
      </c>
      <c r="CS163" s="10">
        <v>0</v>
      </c>
      <c r="CT163" s="1">
        <v>14884</v>
      </c>
      <c r="CU163">
        <v>456</v>
      </c>
      <c r="CV163">
        <v>412</v>
      </c>
      <c r="CW163" s="1">
        <v>14928</v>
      </c>
      <c r="CX163">
        <v>165</v>
      </c>
      <c r="CY163">
        <v>1</v>
      </c>
      <c r="CZ163">
        <v>4</v>
      </c>
      <c r="DA163">
        <v>162</v>
      </c>
      <c r="DB163">
        <v>900</v>
      </c>
      <c r="DC163">
        <v>1</v>
      </c>
      <c r="DD163">
        <v>196</v>
      </c>
      <c r="DE163">
        <v>705</v>
      </c>
      <c r="DF163">
        <v>16</v>
      </c>
      <c r="DG163">
        <v>1</v>
      </c>
      <c r="DH163">
        <v>4</v>
      </c>
      <c r="DI163">
        <v>13</v>
      </c>
      <c r="DJ163" t="s">
        <v>1789</v>
      </c>
      <c r="DK163">
        <v>126</v>
      </c>
      <c r="DL163">
        <v>8</v>
      </c>
      <c r="DM163">
        <v>0</v>
      </c>
      <c r="DN163">
        <v>134</v>
      </c>
      <c r="DO163" s="1">
        <v>16075</v>
      </c>
      <c r="DP163">
        <v>466</v>
      </c>
      <c r="DQ163">
        <v>612</v>
      </c>
      <c r="DR163" s="1">
        <v>15929</v>
      </c>
      <c r="DS163" t="s">
        <v>1790</v>
      </c>
      <c r="DT163">
        <v>25</v>
      </c>
      <c r="DU163" t="s">
        <v>280</v>
      </c>
      <c r="DV163" t="s">
        <v>273</v>
      </c>
      <c r="DW163" t="s">
        <v>280</v>
      </c>
      <c r="DX163" t="s">
        <v>280</v>
      </c>
      <c r="DY163" t="s">
        <v>280</v>
      </c>
      <c r="DZ163" t="s">
        <v>273</v>
      </c>
      <c r="EA163" t="s">
        <v>280</v>
      </c>
      <c r="EB163" t="s">
        <v>273</v>
      </c>
      <c r="EC163" t="s">
        <v>280</v>
      </c>
      <c r="ED163" t="s">
        <v>280</v>
      </c>
      <c r="EE163" t="s">
        <v>280</v>
      </c>
      <c r="EF163" t="s">
        <v>280</v>
      </c>
      <c r="EG163">
        <v>909</v>
      </c>
      <c r="EH163" s="1">
        <v>2819</v>
      </c>
      <c r="EI163" t="s">
        <v>281</v>
      </c>
      <c r="EJ163">
        <v>208</v>
      </c>
      <c r="EK163" t="s">
        <v>285</v>
      </c>
      <c r="EL163">
        <v>126</v>
      </c>
      <c r="EM163" t="s">
        <v>281</v>
      </c>
      <c r="EN163" s="1">
        <v>1369</v>
      </c>
      <c r="EO163" s="1">
        <v>1732</v>
      </c>
      <c r="EP163">
        <v>9</v>
      </c>
      <c r="EQ163" s="1">
        <v>3110</v>
      </c>
      <c r="ER163">
        <v>550</v>
      </c>
      <c r="ES163">
        <v>31</v>
      </c>
      <c r="ET163">
        <v>581</v>
      </c>
      <c r="EU163">
        <v>148</v>
      </c>
      <c r="EV163">
        <v>0</v>
      </c>
      <c r="EW163">
        <v>148</v>
      </c>
      <c r="EX163">
        <v>691</v>
      </c>
      <c r="EY163">
        <v>95</v>
      </c>
      <c r="EZ163">
        <v>786</v>
      </c>
      <c r="FA163">
        <v>0</v>
      </c>
      <c r="FB163">
        <v>0</v>
      </c>
      <c r="FC163">
        <v>0</v>
      </c>
      <c r="FD163" s="1">
        <v>1515</v>
      </c>
      <c r="FE163" s="1">
        <v>2758</v>
      </c>
      <c r="FF163" s="1">
        <v>1858</v>
      </c>
      <c r="FG163" s="1">
        <v>4625</v>
      </c>
      <c r="FH163">
        <v>0</v>
      </c>
      <c r="FI163">
        <v>2</v>
      </c>
      <c r="FJ163" t="s">
        <v>273</v>
      </c>
      <c r="FK163" t="s">
        <v>295</v>
      </c>
      <c r="FV163" t="s">
        <v>280</v>
      </c>
      <c r="FW163" t="s">
        <v>280</v>
      </c>
      <c r="FX163" t="s">
        <v>273</v>
      </c>
      <c r="FY163" t="s">
        <v>280</v>
      </c>
      <c r="FZ163" t="s">
        <v>280</v>
      </c>
      <c r="GA163" t="s">
        <v>280</v>
      </c>
      <c r="GB163">
        <v>6</v>
      </c>
      <c r="GC163" s="12"/>
      <c r="GE163">
        <v>0</v>
      </c>
      <c r="GF163">
        <v>15</v>
      </c>
      <c r="GG163">
        <v>15</v>
      </c>
      <c r="GH163">
        <v>3</v>
      </c>
      <c r="GI163">
        <v>12</v>
      </c>
      <c r="GJ163">
        <v>1</v>
      </c>
      <c r="GK163">
        <v>31</v>
      </c>
      <c r="GL163">
        <v>31</v>
      </c>
      <c r="GM163">
        <v>0</v>
      </c>
      <c r="GN163">
        <v>0</v>
      </c>
      <c r="GO163">
        <v>31</v>
      </c>
      <c r="GP163">
        <v>0</v>
      </c>
      <c r="GQ163">
        <v>254</v>
      </c>
      <c r="GR163">
        <v>254</v>
      </c>
      <c r="GS163">
        <v>3</v>
      </c>
      <c r="GT163">
        <v>42</v>
      </c>
      <c r="GU163">
        <v>36</v>
      </c>
      <c r="GV163">
        <v>335</v>
      </c>
      <c r="GW163">
        <v>335</v>
      </c>
      <c r="GX163">
        <v>0</v>
      </c>
      <c r="GY163">
        <v>0</v>
      </c>
      <c r="GZ163">
        <v>335</v>
      </c>
      <c r="HA163">
        <v>0</v>
      </c>
      <c r="HB163">
        <v>0</v>
      </c>
      <c r="HC163">
        <v>0</v>
      </c>
      <c r="HD163">
        <v>0</v>
      </c>
      <c r="HE163">
        <v>4</v>
      </c>
      <c r="HG163">
        <v>6</v>
      </c>
      <c r="HI163" t="s">
        <v>273</v>
      </c>
      <c r="HJ163">
        <v>25</v>
      </c>
      <c r="HK163" t="s">
        <v>273</v>
      </c>
      <c r="HL163">
        <v>3</v>
      </c>
      <c r="HM163" t="s">
        <v>273</v>
      </c>
      <c r="HN163">
        <v>9</v>
      </c>
      <c r="HO163" t="s">
        <v>1791</v>
      </c>
      <c r="HP163" t="s">
        <v>273</v>
      </c>
      <c r="HQ163">
        <v>7</v>
      </c>
      <c r="HR163" t="s">
        <v>278</v>
      </c>
      <c r="HS163" t="s">
        <v>314</v>
      </c>
      <c r="HT163" t="s">
        <v>284</v>
      </c>
      <c r="HU163" t="s">
        <v>273</v>
      </c>
      <c r="HV163">
        <v>988</v>
      </c>
      <c r="HW163" t="s">
        <v>285</v>
      </c>
      <c r="HX163" t="s">
        <v>286</v>
      </c>
      <c r="HY163" t="s">
        <v>1792</v>
      </c>
      <c r="HZ163">
        <v>327</v>
      </c>
      <c r="IA163">
        <v>301</v>
      </c>
      <c r="IB163" t="s">
        <v>273</v>
      </c>
      <c r="IC163" t="s">
        <v>280</v>
      </c>
      <c r="ID163" t="s">
        <v>280</v>
      </c>
      <c r="IE163" t="s">
        <v>280</v>
      </c>
      <c r="IF163" t="s">
        <v>280</v>
      </c>
      <c r="IG163" t="s">
        <v>280</v>
      </c>
      <c r="IH163" t="s">
        <v>280</v>
      </c>
      <c r="II163" t="s">
        <v>273</v>
      </c>
      <c r="IJ163" t="s">
        <v>280</v>
      </c>
      <c r="IK163" t="s">
        <v>280</v>
      </c>
      <c r="IL163" t="s">
        <v>280</v>
      </c>
      <c r="IM163" t="s">
        <v>280</v>
      </c>
      <c r="IN163" t="s">
        <v>280</v>
      </c>
      <c r="IO163" t="s">
        <v>280</v>
      </c>
      <c r="IP163" t="s">
        <v>280</v>
      </c>
      <c r="IQ163" t="s">
        <v>280</v>
      </c>
      <c r="IR163" t="s">
        <v>280</v>
      </c>
      <c r="IS163" t="s">
        <v>280</v>
      </c>
      <c r="IT163" t="s">
        <v>566</v>
      </c>
      <c r="IU163" t="s">
        <v>280</v>
      </c>
      <c r="IW163">
        <v>2</v>
      </c>
      <c r="IX163">
        <v>28</v>
      </c>
      <c r="IY163">
        <v>0.7</v>
      </c>
      <c r="IZ163">
        <v>0</v>
      </c>
      <c r="JA163">
        <v>0</v>
      </c>
      <c r="JB163">
        <v>0</v>
      </c>
      <c r="JC163">
        <v>0</v>
      </c>
      <c r="JD163">
        <v>0</v>
      </c>
      <c r="JE163">
        <v>0</v>
      </c>
      <c r="JF163">
        <v>0.7</v>
      </c>
      <c r="JG163" t="s">
        <v>302</v>
      </c>
      <c r="JH163" s="14">
        <v>18</v>
      </c>
      <c r="JI163">
        <v>1</v>
      </c>
      <c r="JJ163">
        <v>0.75</v>
      </c>
      <c r="JK163" t="s">
        <v>1793</v>
      </c>
      <c r="JL163" t="s">
        <v>302</v>
      </c>
      <c r="JM163" s="2">
        <v>46050</v>
      </c>
    </row>
    <row r="164" spans="1:273" x14ac:dyDescent="0.25">
      <c r="A164" t="s">
        <v>1794</v>
      </c>
      <c r="B164" t="s">
        <v>1795</v>
      </c>
      <c r="C164" t="s">
        <v>1796</v>
      </c>
      <c r="D164" t="s">
        <v>1797</v>
      </c>
      <c r="E164">
        <v>69154</v>
      </c>
      <c r="F164" t="s">
        <v>1417</v>
      </c>
      <c r="G164" t="s">
        <v>1798</v>
      </c>
      <c r="H164" t="s">
        <v>387</v>
      </c>
      <c r="I164">
        <v>767</v>
      </c>
      <c r="J164">
        <v>767</v>
      </c>
      <c r="K164">
        <v>0</v>
      </c>
      <c r="L164">
        <v>0</v>
      </c>
      <c r="M164">
        <v>1976</v>
      </c>
      <c r="N164">
        <v>2024</v>
      </c>
      <c r="O164" t="s">
        <v>280</v>
      </c>
      <c r="Q164" t="s">
        <v>274</v>
      </c>
      <c r="R164" t="s">
        <v>275</v>
      </c>
      <c r="S164" t="s">
        <v>276</v>
      </c>
      <c r="T164" t="s">
        <v>273</v>
      </c>
      <c r="U164" t="s">
        <v>277</v>
      </c>
      <c r="W164">
        <v>1</v>
      </c>
      <c r="X164" t="s">
        <v>273</v>
      </c>
      <c r="Y164" t="s">
        <v>280</v>
      </c>
      <c r="AC164" t="s">
        <v>273</v>
      </c>
      <c r="AE164" t="s">
        <v>273</v>
      </c>
      <c r="AG164" s="1">
        <v>2560</v>
      </c>
      <c r="AH164" s="1">
        <v>1508</v>
      </c>
      <c r="AI164">
        <v>52</v>
      </c>
      <c r="AJ164" s="1">
        <v>1508</v>
      </c>
      <c r="AK164" s="2">
        <v>45566</v>
      </c>
      <c r="AL164" s="2">
        <v>45930</v>
      </c>
      <c r="AM164" s="10">
        <v>68476</v>
      </c>
      <c r="AO164" s="10"/>
      <c r="AQ164" s="10"/>
      <c r="AS164" s="10"/>
      <c r="AT164" s="10">
        <v>68476</v>
      </c>
      <c r="AU164" s="10">
        <v>884</v>
      </c>
      <c r="AV164" s="10">
        <v>0</v>
      </c>
      <c r="AW164" s="10">
        <v>0</v>
      </c>
      <c r="AX164" s="10">
        <v>0</v>
      </c>
      <c r="AY164" s="10">
        <v>0</v>
      </c>
      <c r="AZ164" s="10">
        <v>884</v>
      </c>
      <c r="BB164" s="10">
        <v>0</v>
      </c>
      <c r="BC164" s="10">
        <v>0</v>
      </c>
      <c r="BD164" s="10">
        <v>0</v>
      </c>
      <c r="BE164" s="10">
        <v>0</v>
      </c>
      <c r="BF164" t="s">
        <v>278</v>
      </c>
      <c r="BG164" s="10">
        <v>0</v>
      </c>
      <c r="BH164" s="10">
        <v>0</v>
      </c>
      <c r="BI164" s="10">
        <v>69360</v>
      </c>
      <c r="BJ164" s="10">
        <v>0</v>
      </c>
      <c r="BK164" s="10">
        <v>0</v>
      </c>
      <c r="BL164" s="10">
        <v>0</v>
      </c>
      <c r="BM164" s="10">
        <v>0</v>
      </c>
      <c r="BN164" s="10">
        <v>0</v>
      </c>
      <c r="BO164" t="s">
        <v>280</v>
      </c>
      <c r="BQ164" s="10"/>
      <c r="BR164" s="10"/>
      <c r="BS164">
        <v>27</v>
      </c>
      <c r="BT164" s="10">
        <v>34197</v>
      </c>
      <c r="BU164" s="10">
        <v>7137</v>
      </c>
      <c r="BV164" s="10">
        <v>41334</v>
      </c>
      <c r="BW164" t="s">
        <v>280</v>
      </c>
      <c r="BX164" t="s">
        <v>280</v>
      </c>
      <c r="BY164" t="s">
        <v>280</v>
      </c>
      <c r="BZ164" t="s">
        <v>280</v>
      </c>
      <c r="CA164" t="s">
        <v>280</v>
      </c>
      <c r="CB164" t="s">
        <v>280</v>
      </c>
      <c r="CC164" t="s">
        <v>280</v>
      </c>
      <c r="CD164" t="s">
        <v>280</v>
      </c>
      <c r="CE164" t="s">
        <v>280</v>
      </c>
      <c r="CF164" t="s">
        <v>280</v>
      </c>
      <c r="CH164" s="10">
        <v>3200</v>
      </c>
      <c r="CI164" s="10">
        <v>500</v>
      </c>
      <c r="CJ164" s="10">
        <v>321</v>
      </c>
      <c r="CK164" s="10">
        <v>4021</v>
      </c>
      <c r="CL164" s="10">
        <v>922</v>
      </c>
      <c r="CM164" s="10">
        <v>1389</v>
      </c>
      <c r="CN164" s="10">
        <v>682</v>
      </c>
      <c r="CO164" s="10">
        <v>290</v>
      </c>
      <c r="CP164" s="10">
        <v>10438</v>
      </c>
      <c r="CQ164" s="10">
        <v>13721</v>
      </c>
      <c r="CR164" s="10">
        <v>59076</v>
      </c>
      <c r="CS164" s="10">
        <v>0</v>
      </c>
      <c r="CT164" s="1">
        <v>8569</v>
      </c>
      <c r="CU164">
        <v>223</v>
      </c>
      <c r="CV164">
        <v>513</v>
      </c>
      <c r="CW164" s="1">
        <v>8279</v>
      </c>
      <c r="CX164">
        <v>242</v>
      </c>
      <c r="CY164">
        <v>1</v>
      </c>
      <c r="CZ164">
        <v>0</v>
      </c>
      <c r="DA164">
        <v>243</v>
      </c>
      <c r="DB164">
        <v>921</v>
      </c>
      <c r="DC164">
        <v>15</v>
      </c>
      <c r="DD164">
        <v>4</v>
      </c>
      <c r="DE164">
        <v>932</v>
      </c>
      <c r="DF164">
        <v>9</v>
      </c>
      <c r="DG164">
        <v>0</v>
      </c>
      <c r="DH164">
        <v>7</v>
      </c>
      <c r="DI164">
        <v>2</v>
      </c>
      <c r="DJ164" t="s">
        <v>311</v>
      </c>
      <c r="DK164">
        <v>76</v>
      </c>
      <c r="DL164">
        <v>0</v>
      </c>
      <c r="DM164">
        <v>0</v>
      </c>
      <c r="DN164">
        <v>76</v>
      </c>
      <c r="DO164" s="1">
        <v>9808</v>
      </c>
      <c r="DP164">
        <v>239</v>
      </c>
      <c r="DQ164">
        <v>517</v>
      </c>
      <c r="DR164" s="1">
        <v>9530</v>
      </c>
      <c r="DS164" t="s">
        <v>297</v>
      </c>
      <c r="DT164">
        <v>0</v>
      </c>
      <c r="DU164" t="s">
        <v>280</v>
      </c>
      <c r="DV164" t="s">
        <v>273</v>
      </c>
      <c r="DW164" t="s">
        <v>280</v>
      </c>
      <c r="DX164" t="s">
        <v>280</v>
      </c>
      <c r="DY164" t="s">
        <v>280</v>
      </c>
      <c r="DZ164" t="s">
        <v>273</v>
      </c>
      <c r="EA164" t="s">
        <v>280</v>
      </c>
      <c r="EB164" t="s">
        <v>273</v>
      </c>
      <c r="EC164" t="s">
        <v>280</v>
      </c>
      <c r="ED164" t="s">
        <v>280</v>
      </c>
      <c r="EE164" t="s">
        <v>280</v>
      </c>
      <c r="EF164" t="s">
        <v>280</v>
      </c>
      <c r="EG164">
        <v>803</v>
      </c>
      <c r="EH164" s="1">
        <v>3678</v>
      </c>
      <c r="EI164" t="s">
        <v>281</v>
      </c>
      <c r="EJ164" s="1">
        <v>1825</v>
      </c>
      <c r="EK164" t="s">
        <v>285</v>
      </c>
      <c r="EL164">
        <v>268</v>
      </c>
      <c r="EM164" t="s">
        <v>281</v>
      </c>
      <c r="EN164" s="1">
        <v>2330</v>
      </c>
      <c r="EO164" s="1">
        <v>1107</v>
      </c>
      <c r="EP164">
        <v>30</v>
      </c>
      <c r="EQ164" s="1">
        <v>3467</v>
      </c>
      <c r="ER164">
        <v>765</v>
      </c>
      <c r="ES164">
        <v>130</v>
      </c>
      <c r="ET164">
        <v>895</v>
      </c>
      <c r="EU164">
        <v>225</v>
      </c>
      <c r="EV164">
        <v>50</v>
      </c>
      <c r="EW164">
        <v>275</v>
      </c>
      <c r="EX164" s="1">
        <v>1930</v>
      </c>
      <c r="EY164">
        <v>319</v>
      </c>
      <c r="EZ164" s="1">
        <v>2249</v>
      </c>
      <c r="FA164">
        <v>0</v>
      </c>
      <c r="FB164">
        <v>0</v>
      </c>
      <c r="FC164">
        <v>0</v>
      </c>
      <c r="FD164" s="1">
        <v>3419</v>
      </c>
      <c r="FE164" s="1">
        <v>5250</v>
      </c>
      <c r="FF164" s="1">
        <v>1606</v>
      </c>
      <c r="FG164" s="1">
        <v>6886</v>
      </c>
      <c r="FH164">
        <v>0</v>
      </c>
      <c r="FI164">
        <v>26</v>
      </c>
      <c r="FJ164" t="s">
        <v>273</v>
      </c>
      <c r="FK164" t="s">
        <v>295</v>
      </c>
      <c r="FV164" t="s">
        <v>280</v>
      </c>
      <c r="FW164" t="s">
        <v>280</v>
      </c>
      <c r="FX164" t="s">
        <v>273</v>
      </c>
      <c r="FY164" t="s">
        <v>280</v>
      </c>
      <c r="FZ164" t="s">
        <v>280</v>
      </c>
      <c r="GA164" t="s">
        <v>280</v>
      </c>
      <c r="GB164">
        <v>6</v>
      </c>
      <c r="GC164" s="12"/>
      <c r="GE164">
        <v>12</v>
      </c>
      <c r="GF164">
        <v>17</v>
      </c>
      <c r="GG164">
        <v>29</v>
      </c>
      <c r="GH164">
        <v>0</v>
      </c>
      <c r="GI164">
        <v>67</v>
      </c>
      <c r="GJ164">
        <v>8</v>
      </c>
      <c r="GK164">
        <v>104</v>
      </c>
      <c r="GL164">
        <v>104</v>
      </c>
      <c r="GM164">
        <v>0</v>
      </c>
      <c r="GN164">
        <v>0</v>
      </c>
      <c r="GO164">
        <v>104</v>
      </c>
      <c r="GP164">
        <v>163</v>
      </c>
      <c r="GQ164">
        <v>611</v>
      </c>
      <c r="GR164">
        <v>774</v>
      </c>
      <c r="GS164">
        <v>0</v>
      </c>
      <c r="GT164">
        <v>583</v>
      </c>
      <c r="GU164">
        <v>259</v>
      </c>
      <c r="GV164" s="1">
        <v>1616</v>
      </c>
      <c r="GW164" s="1">
        <v>1616</v>
      </c>
      <c r="GX164">
        <v>0</v>
      </c>
      <c r="GY164">
        <v>0</v>
      </c>
      <c r="GZ164" s="1">
        <v>1616</v>
      </c>
      <c r="HA164">
        <v>0</v>
      </c>
      <c r="HB164">
        <v>0</v>
      </c>
      <c r="HC164">
        <v>3</v>
      </c>
      <c r="HD164">
        <v>0</v>
      </c>
      <c r="HE164">
        <v>0</v>
      </c>
      <c r="HF164">
        <v>0</v>
      </c>
      <c r="HG164">
        <v>1</v>
      </c>
      <c r="HI164" t="s">
        <v>273</v>
      </c>
      <c r="HJ164">
        <v>272</v>
      </c>
      <c r="HK164" t="s">
        <v>280</v>
      </c>
      <c r="HM164" t="s">
        <v>280</v>
      </c>
      <c r="HO164" t="s">
        <v>391</v>
      </c>
      <c r="HP164" t="s">
        <v>273</v>
      </c>
      <c r="HQ164">
        <v>3</v>
      </c>
      <c r="HR164" t="s">
        <v>1799</v>
      </c>
      <c r="HS164" t="s">
        <v>654</v>
      </c>
      <c r="HT164" t="s">
        <v>299</v>
      </c>
      <c r="HU164" t="s">
        <v>273</v>
      </c>
      <c r="HV164" t="s">
        <v>278</v>
      </c>
      <c r="HX164" t="s">
        <v>286</v>
      </c>
      <c r="HY164" t="s">
        <v>1800</v>
      </c>
      <c r="HZ164" t="s">
        <v>312</v>
      </c>
      <c r="IA164">
        <v>145</v>
      </c>
      <c r="IB164" t="s">
        <v>280</v>
      </c>
      <c r="IC164" t="s">
        <v>280</v>
      </c>
      <c r="ID164" t="s">
        <v>280</v>
      </c>
      <c r="IE164" t="s">
        <v>280</v>
      </c>
      <c r="IF164" t="s">
        <v>273</v>
      </c>
      <c r="IG164" t="s">
        <v>280</v>
      </c>
      <c r="IH164" t="s">
        <v>280</v>
      </c>
      <c r="II164" t="s">
        <v>273</v>
      </c>
      <c r="IJ164" t="s">
        <v>273</v>
      </c>
      <c r="IK164" t="s">
        <v>280</v>
      </c>
      <c r="IL164" t="s">
        <v>280</v>
      </c>
      <c r="IM164" t="s">
        <v>280</v>
      </c>
      <c r="IN164" t="s">
        <v>280</v>
      </c>
      <c r="IO164" t="s">
        <v>280</v>
      </c>
      <c r="IP164" t="s">
        <v>280</v>
      </c>
      <c r="IQ164" t="s">
        <v>280</v>
      </c>
      <c r="IR164" t="s">
        <v>280</v>
      </c>
      <c r="IS164" t="s">
        <v>280</v>
      </c>
      <c r="IT164" t="s">
        <v>1801</v>
      </c>
      <c r="IU164" t="s">
        <v>280</v>
      </c>
      <c r="IW164">
        <v>2</v>
      </c>
      <c r="IX164">
        <v>44</v>
      </c>
      <c r="IY164">
        <v>1.1000000000000001</v>
      </c>
      <c r="IZ164">
        <v>0</v>
      </c>
      <c r="JA164">
        <v>0</v>
      </c>
      <c r="JB164">
        <v>0</v>
      </c>
      <c r="JC164">
        <v>0.05</v>
      </c>
      <c r="JD164">
        <v>2</v>
      </c>
      <c r="JE164">
        <v>0.05</v>
      </c>
      <c r="JF164">
        <v>1.1499999999999999</v>
      </c>
      <c r="JG164" t="s">
        <v>304</v>
      </c>
      <c r="JH164" s="14">
        <v>18.5</v>
      </c>
      <c r="JI164">
        <v>2</v>
      </c>
      <c r="JJ164">
        <v>5</v>
      </c>
      <c r="JK164" t="s">
        <v>1802</v>
      </c>
      <c r="JL164" t="s">
        <v>304</v>
      </c>
      <c r="JM164" s="2">
        <v>46099</v>
      </c>
    </row>
    <row r="165" spans="1:273" x14ac:dyDescent="0.25">
      <c r="A165" t="s">
        <v>1803</v>
      </c>
      <c r="B165" t="s">
        <v>1804</v>
      </c>
      <c r="C165" t="s">
        <v>1805</v>
      </c>
      <c r="D165" t="s">
        <v>1806</v>
      </c>
      <c r="E165">
        <v>68765</v>
      </c>
      <c r="F165" t="s">
        <v>1807</v>
      </c>
      <c r="G165" t="s">
        <v>1808</v>
      </c>
      <c r="H165" t="s">
        <v>310</v>
      </c>
      <c r="I165">
        <v>801</v>
      </c>
      <c r="J165">
        <v>801</v>
      </c>
      <c r="K165">
        <v>0</v>
      </c>
      <c r="L165">
        <v>0</v>
      </c>
      <c r="M165">
        <v>1999</v>
      </c>
      <c r="N165">
        <v>1999</v>
      </c>
      <c r="O165" t="s">
        <v>280</v>
      </c>
      <c r="Q165" t="s">
        <v>274</v>
      </c>
      <c r="R165" t="s">
        <v>275</v>
      </c>
      <c r="S165" t="s">
        <v>276</v>
      </c>
      <c r="T165" t="s">
        <v>273</v>
      </c>
      <c r="U165" t="s">
        <v>277</v>
      </c>
      <c r="W165">
        <v>1</v>
      </c>
      <c r="X165" t="s">
        <v>273</v>
      </c>
      <c r="Y165" t="s">
        <v>273</v>
      </c>
      <c r="Z165">
        <v>24</v>
      </c>
      <c r="AA165" t="s">
        <v>280</v>
      </c>
      <c r="AD165" t="s">
        <v>273</v>
      </c>
      <c r="AE165" t="s">
        <v>273</v>
      </c>
      <c r="AG165" s="1">
        <v>3200</v>
      </c>
      <c r="AH165" s="1">
        <v>1352</v>
      </c>
      <c r="AI165">
        <v>52</v>
      </c>
      <c r="AJ165" s="1">
        <v>1352</v>
      </c>
      <c r="AK165" s="2">
        <v>45566</v>
      </c>
      <c r="AL165" s="2">
        <v>45930</v>
      </c>
      <c r="AM165" s="10">
        <v>49531</v>
      </c>
      <c r="AO165" s="10"/>
      <c r="AP165" t="s">
        <v>1809</v>
      </c>
      <c r="AQ165" s="10">
        <v>10712</v>
      </c>
      <c r="AS165" s="10"/>
      <c r="AT165" s="10">
        <v>60243</v>
      </c>
      <c r="AU165" s="10">
        <v>986</v>
      </c>
      <c r="AV165" s="10">
        <v>0</v>
      </c>
      <c r="AW165" s="10">
        <v>275</v>
      </c>
      <c r="AX165" s="10">
        <v>0</v>
      </c>
      <c r="AY165" s="10">
        <v>0</v>
      </c>
      <c r="AZ165" s="10">
        <v>1261</v>
      </c>
      <c r="BB165" s="10">
        <v>0</v>
      </c>
      <c r="BC165" s="10">
        <v>0</v>
      </c>
      <c r="BD165" s="10">
        <v>0</v>
      </c>
      <c r="BE165" s="10">
        <v>0</v>
      </c>
      <c r="BF165" t="s">
        <v>278</v>
      </c>
      <c r="BG165" s="10">
        <v>0</v>
      </c>
      <c r="BH165" s="10">
        <v>0</v>
      </c>
      <c r="BI165" s="10">
        <v>61504</v>
      </c>
      <c r="BJ165" s="10">
        <v>0</v>
      </c>
      <c r="BK165" s="10">
        <v>0</v>
      </c>
      <c r="BL165" s="10">
        <v>0</v>
      </c>
      <c r="BM165" s="10">
        <v>0</v>
      </c>
      <c r="BN165" s="10">
        <v>0</v>
      </c>
      <c r="BO165" t="s">
        <v>280</v>
      </c>
      <c r="BQ165" s="10"/>
      <c r="BR165" s="10"/>
      <c r="BS165">
        <v>0</v>
      </c>
      <c r="BT165" s="10">
        <v>32440</v>
      </c>
      <c r="BU165" s="10">
        <v>2952</v>
      </c>
      <c r="BV165" s="10">
        <v>35392</v>
      </c>
      <c r="BW165" t="s">
        <v>280</v>
      </c>
      <c r="BX165" t="s">
        <v>280</v>
      </c>
      <c r="BY165" t="s">
        <v>280</v>
      </c>
      <c r="BZ165" t="s">
        <v>280</v>
      </c>
      <c r="CA165" t="s">
        <v>280</v>
      </c>
      <c r="CB165" t="s">
        <v>280</v>
      </c>
      <c r="CC165" t="s">
        <v>280</v>
      </c>
      <c r="CD165" t="s">
        <v>280</v>
      </c>
      <c r="CE165" t="s">
        <v>280</v>
      </c>
      <c r="CF165" t="s">
        <v>280</v>
      </c>
      <c r="CH165" s="10">
        <v>4300</v>
      </c>
      <c r="CI165" s="10">
        <v>0</v>
      </c>
      <c r="CJ165" s="10">
        <v>200</v>
      </c>
      <c r="CK165" s="10">
        <v>4500</v>
      </c>
      <c r="CL165" s="10">
        <v>0</v>
      </c>
      <c r="CM165" s="10">
        <v>1680</v>
      </c>
      <c r="CN165" s="10">
        <v>2916</v>
      </c>
      <c r="CO165" s="10">
        <v>0</v>
      </c>
      <c r="CP165" s="10">
        <v>17203</v>
      </c>
      <c r="CQ165" s="10">
        <v>21799</v>
      </c>
      <c r="CR165" s="10">
        <v>61691</v>
      </c>
      <c r="CS165" s="10">
        <v>0</v>
      </c>
      <c r="CT165" s="1">
        <v>14765</v>
      </c>
      <c r="CU165">
        <v>592</v>
      </c>
      <c r="CV165" s="1">
        <v>1004</v>
      </c>
      <c r="CW165" s="1">
        <v>14353</v>
      </c>
      <c r="CX165">
        <v>0</v>
      </c>
      <c r="CY165">
        <v>0</v>
      </c>
      <c r="CZ165">
        <v>0</v>
      </c>
      <c r="DA165">
        <v>0</v>
      </c>
      <c r="DB165" s="1">
        <v>1447</v>
      </c>
      <c r="DC165">
        <v>68</v>
      </c>
      <c r="DD165">
        <v>0</v>
      </c>
      <c r="DE165" s="1">
        <v>1515</v>
      </c>
      <c r="DF165">
        <v>16</v>
      </c>
      <c r="DG165">
        <v>4</v>
      </c>
      <c r="DH165">
        <v>12</v>
      </c>
      <c r="DI165">
        <v>8</v>
      </c>
      <c r="DJ165" t="s">
        <v>1810</v>
      </c>
      <c r="DK165">
        <v>438</v>
      </c>
      <c r="DL165">
        <v>96</v>
      </c>
      <c r="DM165">
        <v>1</v>
      </c>
      <c r="DN165">
        <v>533</v>
      </c>
      <c r="DO165" s="1">
        <v>16650</v>
      </c>
      <c r="DP165">
        <v>756</v>
      </c>
      <c r="DQ165" s="1">
        <v>1005</v>
      </c>
      <c r="DR165" s="1">
        <v>16401</v>
      </c>
      <c r="DS165" t="s">
        <v>1811</v>
      </c>
      <c r="DT165" s="1">
        <v>0</v>
      </c>
      <c r="DU165" t="s">
        <v>280</v>
      </c>
      <c r="DV165" t="s">
        <v>273</v>
      </c>
      <c r="DW165" t="s">
        <v>280</v>
      </c>
      <c r="DX165" t="s">
        <v>280</v>
      </c>
      <c r="DY165" t="s">
        <v>280</v>
      </c>
      <c r="DZ165" t="s">
        <v>273</v>
      </c>
      <c r="EA165" t="s">
        <v>280</v>
      </c>
      <c r="EB165" t="s">
        <v>273</v>
      </c>
      <c r="EC165" t="s">
        <v>280</v>
      </c>
      <c r="ED165" t="s">
        <v>280</v>
      </c>
      <c r="EE165" t="s">
        <v>280</v>
      </c>
      <c r="EF165" t="s">
        <v>280</v>
      </c>
      <c r="EG165">
        <v>615</v>
      </c>
      <c r="EH165" s="1">
        <v>3596</v>
      </c>
      <c r="EI165" t="s">
        <v>281</v>
      </c>
      <c r="EJ165">
        <v>580</v>
      </c>
      <c r="EK165" t="s">
        <v>285</v>
      </c>
      <c r="EL165">
        <v>265</v>
      </c>
      <c r="EM165" t="s">
        <v>281</v>
      </c>
      <c r="EN165" s="1">
        <v>2745</v>
      </c>
      <c r="EO165" s="1">
        <v>1740</v>
      </c>
      <c r="EP165">
        <v>102</v>
      </c>
      <c r="EQ165" s="1">
        <v>4587</v>
      </c>
      <c r="ER165">
        <v>297</v>
      </c>
      <c r="ES165">
        <v>57</v>
      </c>
      <c r="ET165">
        <v>354</v>
      </c>
      <c r="EU165">
        <v>254</v>
      </c>
      <c r="EV165">
        <v>0</v>
      </c>
      <c r="EW165">
        <v>254</v>
      </c>
      <c r="EX165">
        <v>323</v>
      </c>
      <c r="EY165">
        <v>72</v>
      </c>
      <c r="EZ165">
        <v>395</v>
      </c>
      <c r="FA165">
        <v>0</v>
      </c>
      <c r="FB165">
        <v>0</v>
      </c>
      <c r="FC165">
        <v>0</v>
      </c>
      <c r="FD165" s="1">
        <v>1003</v>
      </c>
      <c r="FE165" s="1">
        <v>3619</v>
      </c>
      <c r="FF165" s="1">
        <v>1869</v>
      </c>
      <c r="FG165" s="1">
        <v>5590</v>
      </c>
      <c r="FH165">
        <v>0</v>
      </c>
      <c r="FI165">
        <v>0</v>
      </c>
      <c r="FJ165" t="s">
        <v>280</v>
      </c>
      <c r="FK165" t="s">
        <v>362</v>
      </c>
      <c r="FV165" t="s">
        <v>280</v>
      </c>
      <c r="FW165" t="s">
        <v>280</v>
      </c>
      <c r="FX165" t="s">
        <v>273</v>
      </c>
      <c r="FY165" t="s">
        <v>280</v>
      </c>
      <c r="FZ165" t="s">
        <v>280</v>
      </c>
      <c r="GA165" t="s">
        <v>280</v>
      </c>
      <c r="GB165">
        <v>26</v>
      </c>
      <c r="GC165" s="12"/>
      <c r="GE165">
        <v>28</v>
      </c>
      <c r="GF165">
        <v>35</v>
      </c>
      <c r="GG165">
        <v>63</v>
      </c>
      <c r="GH165">
        <v>12</v>
      </c>
      <c r="GI165">
        <v>15</v>
      </c>
      <c r="GJ165">
        <v>5</v>
      </c>
      <c r="GK165">
        <v>95</v>
      </c>
      <c r="GL165">
        <v>68</v>
      </c>
      <c r="GM165">
        <v>27</v>
      </c>
      <c r="GN165">
        <v>0</v>
      </c>
      <c r="GO165">
        <v>95</v>
      </c>
      <c r="GP165">
        <v>960</v>
      </c>
      <c r="GQ165" s="1">
        <v>1260</v>
      </c>
      <c r="GR165" s="1">
        <v>2220</v>
      </c>
      <c r="GS165">
        <v>140</v>
      </c>
      <c r="GT165">
        <v>475</v>
      </c>
      <c r="GU165">
        <v>25</v>
      </c>
      <c r="GV165" s="1">
        <v>2860</v>
      </c>
      <c r="GW165" s="1">
        <v>1905</v>
      </c>
      <c r="GX165">
        <v>955</v>
      </c>
      <c r="GY165">
        <v>0</v>
      </c>
      <c r="GZ165" s="1">
        <v>2860</v>
      </c>
      <c r="HA165">
        <v>0</v>
      </c>
      <c r="HB165">
        <v>0</v>
      </c>
      <c r="HC165">
        <v>0</v>
      </c>
      <c r="HD165">
        <v>0</v>
      </c>
      <c r="HE165">
        <v>0</v>
      </c>
      <c r="HF165">
        <v>0</v>
      </c>
      <c r="HG165">
        <v>0</v>
      </c>
      <c r="HH165">
        <v>0</v>
      </c>
      <c r="HI165" t="s">
        <v>273</v>
      </c>
      <c r="HJ165">
        <v>78</v>
      </c>
      <c r="HK165" t="s">
        <v>280</v>
      </c>
      <c r="HM165" t="s">
        <v>280</v>
      </c>
      <c r="HO165" t="s">
        <v>1791</v>
      </c>
      <c r="HP165" t="s">
        <v>273</v>
      </c>
      <c r="HQ165">
        <v>6</v>
      </c>
      <c r="HR165" t="s">
        <v>543</v>
      </c>
      <c r="HS165" t="s">
        <v>380</v>
      </c>
      <c r="HT165" t="s">
        <v>299</v>
      </c>
      <c r="HU165" t="s">
        <v>273</v>
      </c>
      <c r="HV165" t="s">
        <v>278</v>
      </c>
      <c r="HX165" t="s">
        <v>393</v>
      </c>
      <c r="HZ165">
        <v>98</v>
      </c>
      <c r="IA165">
        <v>86</v>
      </c>
      <c r="IB165" t="s">
        <v>280</v>
      </c>
      <c r="IC165" t="s">
        <v>280</v>
      </c>
      <c r="ID165" t="s">
        <v>280</v>
      </c>
      <c r="IE165" t="s">
        <v>280</v>
      </c>
      <c r="IF165" t="s">
        <v>273</v>
      </c>
      <c r="IG165" t="s">
        <v>280</v>
      </c>
      <c r="IH165" t="s">
        <v>280</v>
      </c>
      <c r="II165" t="s">
        <v>280</v>
      </c>
      <c r="IJ165" t="s">
        <v>280</v>
      </c>
      <c r="IK165" t="s">
        <v>280</v>
      </c>
      <c r="IL165" t="s">
        <v>280</v>
      </c>
      <c r="IM165" t="s">
        <v>280</v>
      </c>
      <c r="IN165" t="s">
        <v>280</v>
      </c>
      <c r="IO165" t="s">
        <v>280</v>
      </c>
      <c r="IP165" t="s">
        <v>280</v>
      </c>
      <c r="IQ165" t="s">
        <v>280</v>
      </c>
      <c r="IR165" t="s">
        <v>280</v>
      </c>
      <c r="IS165" t="s">
        <v>280</v>
      </c>
      <c r="IU165" t="s">
        <v>280</v>
      </c>
      <c r="IW165">
        <v>1</v>
      </c>
      <c r="IX165">
        <v>13</v>
      </c>
      <c r="IY165">
        <v>0.33</v>
      </c>
      <c r="IZ165">
        <v>0</v>
      </c>
      <c r="JA165">
        <v>0</v>
      </c>
      <c r="JB165">
        <v>0</v>
      </c>
      <c r="JC165">
        <v>4</v>
      </c>
      <c r="JD165">
        <v>12</v>
      </c>
      <c r="JE165">
        <v>0.3</v>
      </c>
      <c r="JF165">
        <v>0.63</v>
      </c>
      <c r="JG165" t="s">
        <v>302</v>
      </c>
      <c r="JH165" s="14">
        <v>22</v>
      </c>
      <c r="JI165">
        <v>0</v>
      </c>
      <c r="JJ165">
        <v>0</v>
      </c>
      <c r="JK165" t="s">
        <v>1812</v>
      </c>
      <c r="JL165" t="s">
        <v>302</v>
      </c>
      <c r="JM165" s="2">
        <v>46099</v>
      </c>
    </row>
    <row r="166" spans="1:273" x14ac:dyDescent="0.25">
      <c r="A166" t="s">
        <v>1813</v>
      </c>
      <c r="B166" t="s">
        <v>1814</v>
      </c>
      <c r="C166" t="s">
        <v>1815</v>
      </c>
      <c r="D166" t="s">
        <v>1816</v>
      </c>
      <c r="E166">
        <v>68967</v>
      </c>
      <c r="F166" t="s">
        <v>340</v>
      </c>
      <c r="G166" t="s">
        <v>1817</v>
      </c>
      <c r="H166" t="s">
        <v>272</v>
      </c>
      <c r="I166">
        <v>721</v>
      </c>
      <c r="J166">
        <v>724</v>
      </c>
      <c r="K166">
        <v>0</v>
      </c>
      <c r="L166">
        <v>0</v>
      </c>
      <c r="M166">
        <v>1976</v>
      </c>
      <c r="N166">
        <v>2025</v>
      </c>
      <c r="O166" t="s">
        <v>280</v>
      </c>
      <c r="Q166" t="s">
        <v>274</v>
      </c>
      <c r="R166" t="s">
        <v>275</v>
      </c>
      <c r="S166" t="s">
        <v>276</v>
      </c>
      <c r="T166" t="s">
        <v>273</v>
      </c>
      <c r="U166" t="s">
        <v>277</v>
      </c>
      <c r="W166">
        <v>1</v>
      </c>
      <c r="X166" t="s">
        <v>273</v>
      </c>
      <c r="Y166" t="s">
        <v>280</v>
      </c>
      <c r="AG166" s="1">
        <v>2000</v>
      </c>
      <c r="AH166" s="1">
        <v>1600</v>
      </c>
      <c r="AI166">
        <v>52</v>
      </c>
      <c r="AJ166" s="1">
        <v>1600</v>
      </c>
      <c r="AK166" s="2">
        <v>45566</v>
      </c>
      <c r="AL166" s="2">
        <v>45930</v>
      </c>
      <c r="AM166" s="10">
        <v>45325</v>
      </c>
      <c r="AO166" s="10"/>
      <c r="AQ166" s="10"/>
      <c r="AS166" s="10"/>
      <c r="AT166" s="10">
        <v>45325</v>
      </c>
      <c r="AU166" s="10">
        <v>726</v>
      </c>
      <c r="AV166" s="10">
        <v>0</v>
      </c>
      <c r="AW166" s="10">
        <v>0</v>
      </c>
      <c r="AX166" s="10">
        <v>0</v>
      </c>
      <c r="AY166" s="10">
        <v>0</v>
      </c>
      <c r="AZ166" s="10">
        <v>726</v>
      </c>
      <c r="BB166" s="10">
        <v>0</v>
      </c>
      <c r="BC166" s="10">
        <v>0</v>
      </c>
      <c r="BD166" s="10">
        <v>0</v>
      </c>
      <c r="BE166" s="10">
        <v>0</v>
      </c>
      <c r="BF166" t="s">
        <v>1818</v>
      </c>
      <c r="BG166" s="10">
        <v>600</v>
      </c>
      <c r="BH166" s="10">
        <v>600</v>
      </c>
      <c r="BI166" s="10">
        <v>46651</v>
      </c>
      <c r="BJ166" s="10">
        <v>0</v>
      </c>
      <c r="BK166" s="10">
        <v>0</v>
      </c>
      <c r="BL166" s="10">
        <v>0</v>
      </c>
      <c r="BM166" s="10">
        <v>0</v>
      </c>
      <c r="BN166" s="10">
        <v>0</v>
      </c>
      <c r="BO166" t="s">
        <v>280</v>
      </c>
      <c r="BQ166" s="10"/>
      <c r="BR166" s="10"/>
      <c r="BS166">
        <v>2</v>
      </c>
      <c r="BT166" s="10">
        <v>18768</v>
      </c>
      <c r="BU166" s="10">
        <v>1624</v>
      </c>
      <c r="BV166" s="10">
        <v>20392</v>
      </c>
      <c r="BW166" t="s">
        <v>280</v>
      </c>
      <c r="BX166" t="s">
        <v>280</v>
      </c>
      <c r="BY166" t="s">
        <v>280</v>
      </c>
      <c r="BZ166" t="s">
        <v>280</v>
      </c>
      <c r="CA166" t="s">
        <v>280</v>
      </c>
      <c r="CB166" t="s">
        <v>280</v>
      </c>
      <c r="CC166" t="s">
        <v>280</v>
      </c>
      <c r="CD166" t="s">
        <v>280</v>
      </c>
      <c r="CE166" t="s">
        <v>280</v>
      </c>
      <c r="CF166" t="s">
        <v>280</v>
      </c>
      <c r="CG166" t="s">
        <v>905</v>
      </c>
      <c r="CH166" s="10">
        <v>4952</v>
      </c>
      <c r="CI166" s="10">
        <v>500</v>
      </c>
      <c r="CJ166" s="10">
        <v>0</v>
      </c>
      <c r="CK166" s="10">
        <v>5452</v>
      </c>
      <c r="CL166" s="10">
        <v>0</v>
      </c>
      <c r="CM166" s="10">
        <v>830</v>
      </c>
      <c r="CN166" s="10">
        <v>1100</v>
      </c>
      <c r="CO166" s="10">
        <v>0</v>
      </c>
      <c r="CP166" s="10">
        <v>19744</v>
      </c>
      <c r="CQ166" s="10">
        <v>21674</v>
      </c>
      <c r="CR166" s="10">
        <v>47518</v>
      </c>
      <c r="CS166" s="10">
        <v>0</v>
      </c>
      <c r="CT166" s="1">
        <v>11450</v>
      </c>
      <c r="CU166">
        <v>334</v>
      </c>
      <c r="CV166">
        <v>8</v>
      </c>
      <c r="CW166" s="1">
        <v>11776</v>
      </c>
      <c r="CX166">
        <v>71</v>
      </c>
      <c r="CY166">
        <v>0</v>
      </c>
      <c r="CZ166">
        <v>0</v>
      </c>
      <c r="DA166">
        <v>71</v>
      </c>
      <c r="DB166">
        <v>544</v>
      </c>
      <c r="DC166">
        <v>0</v>
      </c>
      <c r="DD166">
        <v>0</v>
      </c>
      <c r="DE166">
        <v>544</v>
      </c>
      <c r="DF166">
        <v>0</v>
      </c>
      <c r="DG166">
        <v>0</v>
      </c>
      <c r="DH166">
        <v>0</v>
      </c>
      <c r="DI166">
        <v>0</v>
      </c>
      <c r="DJ166" t="s">
        <v>1819</v>
      </c>
      <c r="DK166">
        <v>0</v>
      </c>
      <c r="DL166">
        <v>0</v>
      </c>
      <c r="DM166">
        <v>0</v>
      </c>
      <c r="DN166">
        <v>0</v>
      </c>
      <c r="DO166" s="1">
        <v>12065</v>
      </c>
      <c r="DP166">
        <v>334</v>
      </c>
      <c r="DQ166">
        <v>8</v>
      </c>
      <c r="DR166" s="1">
        <v>12391</v>
      </c>
      <c r="DS166" t="s">
        <v>1820</v>
      </c>
      <c r="DT166">
        <v>0</v>
      </c>
      <c r="DU166" t="s">
        <v>280</v>
      </c>
      <c r="DV166" t="s">
        <v>273</v>
      </c>
      <c r="DW166" t="s">
        <v>280</v>
      </c>
      <c r="DX166" t="s">
        <v>280</v>
      </c>
      <c r="DY166" t="s">
        <v>280</v>
      </c>
      <c r="DZ166" t="s">
        <v>273</v>
      </c>
      <c r="EA166" t="s">
        <v>280</v>
      </c>
      <c r="EB166" t="s">
        <v>273</v>
      </c>
      <c r="EC166" t="s">
        <v>280</v>
      </c>
      <c r="ED166" t="s">
        <v>280</v>
      </c>
      <c r="EE166" t="s">
        <v>280</v>
      </c>
      <c r="EF166" t="s">
        <v>280</v>
      </c>
      <c r="EG166" s="1">
        <v>1219</v>
      </c>
      <c r="EH166" s="1">
        <v>2300</v>
      </c>
      <c r="EI166" t="s">
        <v>285</v>
      </c>
      <c r="EJ166">
        <v>100</v>
      </c>
      <c r="EK166" t="s">
        <v>285</v>
      </c>
      <c r="EL166">
        <v>500</v>
      </c>
      <c r="EM166" t="s">
        <v>285</v>
      </c>
      <c r="EN166">
        <v>800</v>
      </c>
      <c r="EO166" s="1">
        <v>1100</v>
      </c>
      <c r="EP166">
        <v>0</v>
      </c>
      <c r="EQ166" s="1">
        <v>1900</v>
      </c>
      <c r="ER166">
        <v>133</v>
      </c>
      <c r="ES166">
        <v>10</v>
      </c>
      <c r="ET166">
        <v>143</v>
      </c>
      <c r="EU166">
        <v>53</v>
      </c>
      <c r="EV166">
        <v>0</v>
      </c>
      <c r="EW166">
        <v>53</v>
      </c>
      <c r="EX166">
        <v>562</v>
      </c>
      <c r="EY166">
        <v>101</v>
      </c>
      <c r="EZ166">
        <v>663</v>
      </c>
      <c r="FA166">
        <v>0</v>
      </c>
      <c r="FB166">
        <v>0</v>
      </c>
      <c r="FC166">
        <v>0</v>
      </c>
      <c r="FD166">
        <v>859</v>
      </c>
      <c r="FE166" s="1">
        <v>1548</v>
      </c>
      <c r="FF166" s="1">
        <v>1211</v>
      </c>
      <c r="FG166" s="1">
        <v>2759</v>
      </c>
      <c r="FH166">
        <v>0</v>
      </c>
      <c r="FI166">
        <v>0</v>
      </c>
      <c r="FJ166" t="s">
        <v>280</v>
      </c>
      <c r="FK166" t="s">
        <v>345</v>
      </c>
      <c r="FL166" t="s">
        <v>273</v>
      </c>
      <c r="FO166" t="s">
        <v>273</v>
      </c>
      <c r="FP166" t="s">
        <v>1821</v>
      </c>
      <c r="FV166" t="s">
        <v>280</v>
      </c>
      <c r="FW166" t="s">
        <v>280</v>
      </c>
      <c r="FX166" t="s">
        <v>273</v>
      </c>
      <c r="FY166" t="s">
        <v>280</v>
      </c>
      <c r="FZ166" t="s">
        <v>280</v>
      </c>
      <c r="GA166" t="s">
        <v>280</v>
      </c>
      <c r="GB166">
        <v>3</v>
      </c>
      <c r="GC166" s="12" t="s">
        <v>273</v>
      </c>
      <c r="GD166">
        <v>52</v>
      </c>
      <c r="GE166">
        <v>19</v>
      </c>
      <c r="GF166">
        <v>10</v>
      </c>
      <c r="GG166">
        <v>29</v>
      </c>
      <c r="GH166">
        <v>5</v>
      </c>
      <c r="GI166">
        <v>2</v>
      </c>
      <c r="GJ166">
        <v>3</v>
      </c>
      <c r="GK166">
        <v>39</v>
      </c>
      <c r="GL166">
        <v>39</v>
      </c>
      <c r="GM166">
        <v>0</v>
      </c>
      <c r="GN166">
        <v>0</v>
      </c>
      <c r="GO166">
        <v>39</v>
      </c>
      <c r="GP166">
        <v>100</v>
      </c>
      <c r="GQ166">
        <v>100</v>
      </c>
      <c r="GR166">
        <v>200</v>
      </c>
      <c r="GS166">
        <v>40</v>
      </c>
      <c r="GT166">
        <v>20</v>
      </c>
      <c r="GU166">
        <v>20</v>
      </c>
      <c r="GV166">
        <v>280</v>
      </c>
      <c r="GW166">
        <v>280</v>
      </c>
      <c r="GX166">
        <v>0</v>
      </c>
      <c r="GY166">
        <v>0</v>
      </c>
      <c r="GZ166">
        <v>280</v>
      </c>
      <c r="HA166">
        <v>0</v>
      </c>
      <c r="HB166">
        <v>0</v>
      </c>
      <c r="HC166">
        <v>10</v>
      </c>
      <c r="HD166">
        <v>0</v>
      </c>
      <c r="HE166">
        <v>10</v>
      </c>
      <c r="HF166">
        <v>0</v>
      </c>
      <c r="HG166">
        <v>0</v>
      </c>
      <c r="HH166">
        <v>0</v>
      </c>
      <c r="HI166" t="s">
        <v>273</v>
      </c>
      <c r="HJ166">
        <v>50</v>
      </c>
      <c r="HK166" t="s">
        <v>273</v>
      </c>
      <c r="HL166">
        <v>8</v>
      </c>
      <c r="HM166" t="s">
        <v>280</v>
      </c>
      <c r="HO166" t="s">
        <v>1822</v>
      </c>
      <c r="HP166" t="s">
        <v>273</v>
      </c>
      <c r="HQ166">
        <v>5</v>
      </c>
      <c r="HR166" t="s">
        <v>1823</v>
      </c>
      <c r="HS166" t="s">
        <v>326</v>
      </c>
      <c r="HT166" t="s">
        <v>299</v>
      </c>
      <c r="HU166" t="s">
        <v>273</v>
      </c>
      <c r="HV166">
        <v>150</v>
      </c>
      <c r="HW166" t="s">
        <v>285</v>
      </c>
      <c r="HX166" t="s">
        <v>393</v>
      </c>
      <c r="HZ166">
        <v>94</v>
      </c>
      <c r="IA166">
        <v>97</v>
      </c>
      <c r="IB166" t="s">
        <v>280</v>
      </c>
      <c r="IC166" t="s">
        <v>280</v>
      </c>
      <c r="ID166" t="s">
        <v>280</v>
      </c>
      <c r="IE166" t="s">
        <v>280</v>
      </c>
      <c r="IF166" t="s">
        <v>280</v>
      </c>
      <c r="IG166" t="s">
        <v>280</v>
      </c>
      <c r="IH166" t="s">
        <v>280</v>
      </c>
      <c r="II166" t="s">
        <v>280</v>
      </c>
      <c r="IJ166" t="s">
        <v>280</v>
      </c>
      <c r="IK166" t="s">
        <v>280</v>
      </c>
      <c r="IL166" t="s">
        <v>280</v>
      </c>
      <c r="IM166" t="s">
        <v>280</v>
      </c>
      <c r="IN166" t="s">
        <v>280</v>
      </c>
      <c r="IO166" t="s">
        <v>280</v>
      </c>
      <c r="IP166" t="s">
        <v>280</v>
      </c>
      <c r="IQ166" t="s">
        <v>280</v>
      </c>
      <c r="IR166" t="s">
        <v>280</v>
      </c>
      <c r="IS166" t="s">
        <v>280</v>
      </c>
      <c r="IT166" t="s">
        <v>1824</v>
      </c>
      <c r="IU166" t="s">
        <v>280</v>
      </c>
      <c r="IW166">
        <v>2</v>
      </c>
      <c r="IX166">
        <v>32</v>
      </c>
      <c r="IY166">
        <v>0.8</v>
      </c>
      <c r="IZ166">
        <v>0</v>
      </c>
      <c r="JA166">
        <v>0</v>
      </c>
      <c r="JB166">
        <v>0</v>
      </c>
      <c r="JC166">
        <v>0</v>
      </c>
      <c r="JD166">
        <v>0</v>
      </c>
      <c r="JE166">
        <v>0</v>
      </c>
      <c r="JF166">
        <v>0.8</v>
      </c>
      <c r="JG166" t="s">
        <v>302</v>
      </c>
      <c r="JH166" s="14">
        <v>13</v>
      </c>
      <c r="JI166">
        <v>1</v>
      </c>
      <c r="JJ166">
        <v>1</v>
      </c>
      <c r="JK166" t="s">
        <v>1825</v>
      </c>
      <c r="JL166" t="s">
        <v>1825</v>
      </c>
      <c r="JM166" s="2">
        <v>46105</v>
      </c>
    </row>
    <row r="167" spans="1:273" x14ac:dyDescent="0.25">
      <c r="A167" t="s">
        <v>1826</v>
      </c>
      <c r="B167" t="s">
        <v>1827</v>
      </c>
      <c r="C167" t="s">
        <v>1828</v>
      </c>
      <c r="D167" t="s">
        <v>1829</v>
      </c>
      <c r="E167">
        <v>69040</v>
      </c>
      <c r="F167" t="s">
        <v>889</v>
      </c>
      <c r="G167" t="s">
        <v>1830</v>
      </c>
      <c r="H167" t="s">
        <v>387</v>
      </c>
      <c r="I167">
        <v>275</v>
      </c>
      <c r="J167">
        <v>275</v>
      </c>
      <c r="K167">
        <v>0</v>
      </c>
      <c r="L167">
        <v>0</v>
      </c>
      <c r="M167">
        <v>1887</v>
      </c>
      <c r="N167">
        <v>2009</v>
      </c>
      <c r="O167" t="s">
        <v>280</v>
      </c>
      <c r="Q167" t="s">
        <v>274</v>
      </c>
      <c r="R167" t="s">
        <v>275</v>
      </c>
      <c r="S167" t="s">
        <v>276</v>
      </c>
      <c r="T167" t="s">
        <v>273</v>
      </c>
      <c r="U167" t="s">
        <v>277</v>
      </c>
      <c r="W167">
        <v>1</v>
      </c>
      <c r="X167" t="s">
        <v>273</v>
      </c>
      <c r="Y167" t="s">
        <v>273</v>
      </c>
      <c r="Z167">
        <v>11</v>
      </c>
      <c r="AA167" t="s">
        <v>280</v>
      </c>
      <c r="AF167" t="s">
        <v>1831</v>
      </c>
      <c r="AG167">
        <v>634</v>
      </c>
      <c r="AH167" s="1">
        <v>832</v>
      </c>
      <c r="AI167">
        <v>52</v>
      </c>
      <c r="AJ167">
        <v>832</v>
      </c>
      <c r="AK167" s="2">
        <v>45566</v>
      </c>
      <c r="AL167" s="2">
        <v>45930</v>
      </c>
      <c r="AM167" s="10">
        <v>20722</v>
      </c>
      <c r="AO167" s="10"/>
      <c r="AP167" t="s">
        <v>891</v>
      </c>
      <c r="AQ167" s="10">
        <v>100</v>
      </c>
      <c r="AS167" s="10"/>
      <c r="AT167" s="10">
        <v>20822</v>
      </c>
      <c r="AU167" s="10">
        <v>809</v>
      </c>
      <c r="AV167" s="10">
        <v>0</v>
      </c>
      <c r="AW167" s="10">
        <v>0</v>
      </c>
      <c r="AX167" s="10">
        <v>0</v>
      </c>
      <c r="AY167" s="10">
        <v>0</v>
      </c>
      <c r="AZ167" s="10">
        <v>809</v>
      </c>
      <c r="BB167" s="10">
        <v>0</v>
      </c>
      <c r="BC167" s="10">
        <v>0</v>
      </c>
      <c r="BD167" s="10">
        <v>0</v>
      </c>
      <c r="BE167" s="10">
        <v>50</v>
      </c>
      <c r="BF167" t="s">
        <v>1832</v>
      </c>
      <c r="BG167" s="10">
        <v>4667</v>
      </c>
      <c r="BH167" s="10">
        <v>4717</v>
      </c>
      <c r="BI167" s="10">
        <v>26348</v>
      </c>
      <c r="BJ167" s="10">
        <v>0</v>
      </c>
      <c r="BK167" s="10">
        <v>0</v>
      </c>
      <c r="BL167" s="10">
        <v>0</v>
      </c>
      <c r="BM167" s="10">
        <v>0</v>
      </c>
      <c r="BN167" s="10">
        <v>0</v>
      </c>
      <c r="BO167" t="s">
        <v>280</v>
      </c>
      <c r="BQ167" s="10"/>
      <c r="BR167" s="10"/>
      <c r="BS167">
        <v>5</v>
      </c>
      <c r="BT167" s="10">
        <v>13247</v>
      </c>
      <c r="BU167" s="10">
        <v>1009</v>
      </c>
      <c r="BV167" s="10">
        <v>14256</v>
      </c>
      <c r="BW167" t="s">
        <v>280</v>
      </c>
      <c r="BX167" t="s">
        <v>280</v>
      </c>
      <c r="BY167" t="s">
        <v>280</v>
      </c>
      <c r="BZ167" t="s">
        <v>280</v>
      </c>
      <c r="CA167" t="s">
        <v>280</v>
      </c>
      <c r="CB167" t="s">
        <v>280</v>
      </c>
      <c r="CC167" t="s">
        <v>280</v>
      </c>
      <c r="CD167" t="s">
        <v>280</v>
      </c>
      <c r="CE167" t="s">
        <v>280</v>
      </c>
      <c r="CF167" t="s">
        <v>280</v>
      </c>
      <c r="CH167" s="10">
        <v>1549</v>
      </c>
      <c r="CI167" s="10">
        <v>500</v>
      </c>
      <c r="CJ167" s="10">
        <v>0</v>
      </c>
      <c r="CK167" s="10">
        <v>2049</v>
      </c>
      <c r="CL167" s="10">
        <v>1910</v>
      </c>
      <c r="CM167" s="10">
        <v>861</v>
      </c>
      <c r="CN167" s="10">
        <v>0</v>
      </c>
      <c r="CO167" s="10">
        <v>0</v>
      </c>
      <c r="CP167" s="10">
        <v>8955</v>
      </c>
      <c r="CQ167" s="10">
        <v>11726</v>
      </c>
      <c r="CR167" s="10">
        <v>28031</v>
      </c>
      <c r="CS167" s="10">
        <v>0</v>
      </c>
      <c r="CT167" s="1">
        <v>5445</v>
      </c>
      <c r="CU167">
        <v>52</v>
      </c>
      <c r="CV167">
        <v>15</v>
      </c>
      <c r="CW167" s="1">
        <v>5482</v>
      </c>
      <c r="CX167">
        <v>24</v>
      </c>
      <c r="CY167">
        <v>0</v>
      </c>
      <c r="CZ167">
        <v>0</v>
      </c>
      <c r="DA167">
        <v>24</v>
      </c>
      <c r="DB167">
        <v>483</v>
      </c>
      <c r="DC167">
        <v>0</v>
      </c>
      <c r="DD167">
        <v>0</v>
      </c>
      <c r="DE167">
        <v>483</v>
      </c>
      <c r="DF167">
        <v>4</v>
      </c>
      <c r="DG167">
        <v>0</v>
      </c>
      <c r="DH167">
        <v>1</v>
      </c>
      <c r="DI167">
        <v>3</v>
      </c>
      <c r="DJ167" t="s">
        <v>297</v>
      </c>
      <c r="DK167">
        <v>0</v>
      </c>
      <c r="DL167">
        <v>0</v>
      </c>
      <c r="DM167">
        <v>0</v>
      </c>
      <c r="DN167">
        <v>0</v>
      </c>
      <c r="DO167" s="1">
        <v>5952</v>
      </c>
      <c r="DP167">
        <v>52</v>
      </c>
      <c r="DQ167">
        <v>15</v>
      </c>
      <c r="DR167" s="1">
        <v>5989</v>
      </c>
      <c r="DS167" t="s">
        <v>297</v>
      </c>
      <c r="DT167">
        <v>0</v>
      </c>
      <c r="DU167" t="s">
        <v>280</v>
      </c>
      <c r="DV167" t="s">
        <v>273</v>
      </c>
      <c r="DW167" t="s">
        <v>280</v>
      </c>
      <c r="DX167" t="s">
        <v>280</v>
      </c>
      <c r="DY167" t="s">
        <v>280</v>
      </c>
      <c r="DZ167" t="s">
        <v>273</v>
      </c>
      <c r="EA167" t="s">
        <v>280</v>
      </c>
      <c r="EB167" t="s">
        <v>273</v>
      </c>
      <c r="EC167" t="s">
        <v>280</v>
      </c>
      <c r="ED167" t="s">
        <v>280</v>
      </c>
      <c r="EE167" t="s">
        <v>280</v>
      </c>
      <c r="EF167" t="s">
        <v>280</v>
      </c>
      <c r="EG167">
        <v>228</v>
      </c>
      <c r="EH167">
        <v>858</v>
      </c>
      <c r="EI167" t="s">
        <v>285</v>
      </c>
      <c r="EJ167">
        <v>85</v>
      </c>
      <c r="EK167" t="s">
        <v>285</v>
      </c>
      <c r="EL167">
        <v>50</v>
      </c>
      <c r="EM167" t="s">
        <v>285</v>
      </c>
      <c r="EN167">
        <v>57</v>
      </c>
      <c r="EO167">
        <v>51</v>
      </c>
      <c r="EP167">
        <v>0</v>
      </c>
      <c r="EQ167">
        <v>108</v>
      </c>
      <c r="ER167">
        <v>166</v>
      </c>
      <c r="ES167">
        <v>13</v>
      </c>
      <c r="ET167">
        <v>179</v>
      </c>
      <c r="EU167">
        <v>9</v>
      </c>
      <c r="EV167">
        <v>0</v>
      </c>
      <c r="EW167">
        <v>9</v>
      </c>
      <c r="EX167">
        <v>617</v>
      </c>
      <c r="EY167">
        <v>48</v>
      </c>
      <c r="EZ167">
        <v>665</v>
      </c>
      <c r="FA167">
        <v>0</v>
      </c>
      <c r="FB167">
        <v>0</v>
      </c>
      <c r="FC167">
        <v>0</v>
      </c>
      <c r="FD167">
        <v>853</v>
      </c>
      <c r="FE167">
        <v>849</v>
      </c>
      <c r="FF167">
        <v>112</v>
      </c>
      <c r="FG167">
        <v>961</v>
      </c>
      <c r="FH167">
        <v>0</v>
      </c>
      <c r="FI167">
        <v>93</v>
      </c>
      <c r="FJ167" t="s">
        <v>280</v>
      </c>
      <c r="FK167" t="s">
        <v>362</v>
      </c>
      <c r="FV167" t="s">
        <v>280</v>
      </c>
      <c r="FW167" t="s">
        <v>280</v>
      </c>
      <c r="FX167" t="s">
        <v>273</v>
      </c>
      <c r="FY167" t="s">
        <v>280</v>
      </c>
      <c r="FZ167" t="s">
        <v>280</v>
      </c>
      <c r="GA167" t="s">
        <v>280</v>
      </c>
      <c r="GB167">
        <v>2</v>
      </c>
      <c r="GC167" s="12"/>
      <c r="GE167">
        <v>3</v>
      </c>
      <c r="GF167">
        <v>4</v>
      </c>
      <c r="GG167">
        <v>7</v>
      </c>
      <c r="GH167">
        <v>2</v>
      </c>
      <c r="GI167">
        <v>3</v>
      </c>
      <c r="GJ167">
        <v>2</v>
      </c>
      <c r="GK167">
        <v>14</v>
      </c>
      <c r="GL167">
        <v>13</v>
      </c>
      <c r="GM167">
        <v>1</v>
      </c>
      <c r="GN167">
        <v>0</v>
      </c>
      <c r="GO167">
        <v>14</v>
      </c>
      <c r="GP167">
        <v>12</v>
      </c>
      <c r="GQ167">
        <v>15</v>
      </c>
      <c r="GR167">
        <v>27</v>
      </c>
      <c r="GS167">
        <v>9</v>
      </c>
      <c r="GT167">
        <v>58</v>
      </c>
      <c r="GU167">
        <v>101</v>
      </c>
      <c r="GV167">
        <v>195</v>
      </c>
      <c r="GW167">
        <v>155</v>
      </c>
      <c r="GX167">
        <v>40</v>
      </c>
      <c r="GY167">
        <v>0</v>
      </c>
      <c r="GZ167">
        <v>195</v>
      </c>
      <c r="HA167">
        <v>0</v>
      </c>
      <c r="HB167">
        <v>0</v>
      </c>
      <c r="HC167">
        <v>3</v>
      </c>
      <c r="HD167">
        <v>36</v>
      </c>
      <c r="HE167">
        <v>2</v>
      </c>
      <c r="HF167">
        <v>3</v>
      </c>
      <c r="HG167">
        <v>3</v>
      </c>
      <c r="HH167">
        <v>37</v>
      </c>
      <c r="HI167" t="s">
        <v>273</v>
      </c>
      <c r="HJ167">
        <v>20</v>
      </c>
      <c r="HK167" t="s">
        <v>273</v>
      </c>
      <c r="HL167">
        <v>2</v>
      </c>
      <c r="HM167" t="s">
        <v>280</v>
      </c>
      <c r="HO167" t="s">
        <v>1833</v>
      </c>
      <c r="HP167" t="s">
        <v>273</v>
      </c>
      <c r="HQ167">
        <v>2</v>
      </c>
      <c r="HR167" t="s">
        <v>278</v>
      </c>
      <c r="HS167" t="s">
        <v>1834</v>
      </c>
      <c r="HT167" t="s">
        <v>544</v>
      </c>
      <c r="HU167" t="s">
        <v>273</v>
      </c>
      <c r="HV167" t="s">
        <v>278</v>
      </c>
      <c r="HX167" t="s">
        <v>1273</v>
      </c>
      <c r="HZ167">
        <v>10</v>
      </c>
      <c r="IA167">
        <v>10</v>
      </c>
      <c r="IB167" t="s">
        <v>280</v>
      </c>
      <c r="IC167" t="s">
        <v>280</v>
      </c>
      <c r="ID167" t="s">
        <v>280</v>
      </c>
      <c r="IE167" t="s">
        <v>280</v>
      </c>
      <c r="IF167" t="s">
        <v>273</v>
      </c>
      <c r="IG167" t="s">
        <v>280</v>
      </c>
      <c r="IH167" t="s">
        <v>280</v>
      </c>
      <c r="II167" t="s">
        <v>273</v>
      </c>
      <c r="IJ167" t="s">
        <v>273</v>
      </c>
      <c r="IK167" t="s">
        <v>280</v>
      </c>
      <c r="IL167" t="s">
        <v>280</v>
      </c>
      <c r="IM167" t="s">
        <v>280</v>
      </c>
      <c r="IN167" t="s">
        <v>280</v>
      </c>
      <c r="IO167" t="s">
        <v>280</v>
      </c>
      <c r="IP167" t="s">
        <v>280</v>
      </c>
      <c r="IQ167" t="s">
        <v>280</v>
      </c>
      <c r="IR167" t="s">
        <v>280</v>
      </c>
      <c r="IS167" t="s">
        <v>280</v>
      </c>
      <c r="IT167" t="s">
        <v>312</v>
      </c>
      <c r="IU167" t="s">
        <v>280</v>
      </c>
      <c r="IW167">
        <v>1</v>
      </c>
      <c r="IX167">
        <v>16</v>
      </c>
      <c r="IY167">
        <v>0.4</v>
      </c>
      <c r="IZ167">
        <v>0</v>
      </c>
      <c r="JA167">
        <v>0</v>
      </c>
      <c r="JB167">
        <v>0</v>
      </c>
      <c r="JC167">
        <v>0</v>
      </c>
      <c r="JD167">
        <v>0</v>
      </c>
      <c r="JE167">
        <v>0</v>
      </c>
      <c r="JF167">
        <v>0.4</v>
      </c>
      <c r="JG167" t="s">
        <v>1835</v>
      </c>
      <c r="JH167" s="14">
        <v>15</v>
      </c>
      <c r="JI167">
        <v>5</v>
      </c>
      <c r="JJ167">
        <v>2</v>
      </c>
      <c r="JK167" t="s">
        <v>1836</v>
      </c>
      <c r="JL167" t="s">
        <v>1837</v>
      </c>
      <c r="JM167" s="2">
        <v>46085</v>
      </c>
    </row>
    <row r="168" spans="1:273" x14ac:dyDescent="0.25">
      <c r="A168" t="s">
        <v>1838</v>
      </c>
      <c r="B168" t="s">
        <v>1839</v>
      </c>
      <c r="C168" t="s">
        <v>1839</v>
      </c>
      <c r="D168" t="s">
        <v>1840</v>
      </c>
      <c r="E168">
        <v>68418</v>
      </c>
      <c r="F168" t="s">
        <v>1607</v>
      </c>
      <c r="G168" t="s">
        <v>1841</v>
      </c>
      <c r="H168" t="s">
        <v>400</v>
      </c>
      <c r="I168">
        <v>569</v>
      </c>
      <c r="J168">
        <v>569</v>
      </c>
      <c r="K168">
        <v>0</v>
      </c>
      <c r="L168">
        <v>0</v>
      </c>
      <c r="M168">
        <v>1913</v>
      </c>
      <c r="O168" t="s">
        <v>273</v>
      </c>
      <c r="Q168" t="s">
        <v>274</v>
      </c>
      <c r="R168" t="s">
        <v>275</v>
      </c>
      <c r="S168" t="s">
        <v>276</v>
      </c>
      <c r="T168" t="s">
        <v>273</v>
      </c>
      <c r="U168" t="s">
        <v>277</v>
      </c>
      <c r="W168">
        <v>1</v>
      </c>
      <c r="X168" t="s">
        <v>273</v>
      </c>
      <c r="Y168" t="s">
        <v>273</v>
      </c>
      <c r="Z168">
        <v>16</v>
      </c>
      <c r="AA168" t="s">
        <v>280</v>
      </c>
      <c r="AE168" t="s">
        <v>273</v>
      </c>
      <c r="AG168">
        <v>570</v>
      </c>
      <c r="AH168" s="1">
        <v>918</v>
      </c>
      <c r="AI168">
        <v>52</v>
      </c>
      <c r="AJ168">
        <v>918</v>
      </c>
      <c r="AK168" s="2">
        <v>45566</v>
      </c>
      <c r="AL168" s="2">
        <v>45930</v>
      </c>
      <c r="AM168" s="10">
        <v>30905</v>
      </c>
      <c r="AO168" s="10"/>
      <c r="AQ168" s="10"/>
      <c r="AS168" s="10"/>
      <c r="AT168" s="10">
        <v>30905</v>
      </c>
      <c r="AU168" s="10">
        <v>849</v>
      </c>
      <c r="AV168" s="10">
        <v>0</v>
      </c>
      <c r="AW168" s="10">
        <v>1500</v>
      </c>
      <c r="AX168" s="10">
        <v>0</v>
      </c>
      <c r="AY168" s="10">
        <v>1000</v>
      </c>
      <c r="AZ168" s="10">
        <v>3349</v>
      </c>
      <c r="BB168" s="10">
        <v>0</v>
      </c>
      <c r="BC168" s="10">
        <v>0</v>
      </c>
      <c r="BD168" s="10">
        <v>0</v>
      </c>
      <c r="BE168" s="10">
        <v>0</v>
      </c>
      <c r="BF168" t="s">
        <v>279</v>
      </c>
      <c r="BG168" s="10">
        <v>966</v>
      </c>
      <c r="BH168" s="10">
        <v>966</v>
      </c>
      <c r="BI168" s="10">
        <v>35220</v>
      </c>
      <c r="BJ168" s="10">
        <v>0</v>
      </c>
      <c r="BK168" s="10">
        <v>0</v>
      </c>
      <c r="BL168" s="10">
        <v>0</v>
      </c>
      <c r="BM168" s="10">
        <v>0</v>
      </c>
      <c r="BN168" s="10">
        <v>0</v>
      </c>
      <c r="BO168" t="s">
        <v>280</v>
      </c>
      <c r="BQ168" s="10"/>
      <c r="BR168" s="10"/>
      <c r="BT168" s="10">
        <v>21446</v>
      </c>
      <c r="BU168" s="10">
        <v>1740</v>
      </c>
      <c r="BV168" s="10">
        <v>23186</v>
      </c>
      <c r="BW168" t="s">
        <v>280</v>
      </c>
      <c r="BX168" t="s">
        <v>280</v>
      </c>
      <c r="BY168" t="s">
        <v>280</v>
      </c>
      <c r="BZ168" t="s">
        <v>280</v>
      </c>
      <c r="CA168" t="s">
        <v>280</v>
      </c>
      <c r="CB168" t="s">
        <v>280</v>
      </c>
      <c r="CC168" t="s">
        <v>280</v>
      </c>
      <c r="CD168" t="s">
        <v>280</v>
      </c>
      <c r="CE168" t="s">
        <v>280</v>
      </c>
      <c r="CF168" t="s">
        <v>273</v>
      </c>
      <c r="CH168" s="10">
        <v>2618</v>
      </c>
      <c r="CI168" s="10">
        <v>500</v>
      </c>
      <c r="CJ168" s="10">
        <v>0</v>
      </c>
      <c r="CK168" s="10">
        <v>3118</v>
      </c>
      <c r="CL168" s="10">
        <v>280</v>
      </c>
      <c r="CM168" s="10">
        <v>525</v>
      </c>
      <c r="CN168" s="10">
        <v>0</v>
      </c>
      <c r="CO168" s="10">
        <v>0</v>
      </c>
      <c r="CP168" s="10">
        <v>6000</v>
      </c>
      <c r="CQ168" s="10">
        <v>6805</v>
      </c>
      <c r="CR168" s="10">
        <v>33109</v>
      </c>
      <c r="CS168" s="10">
        <v>0</v>
      </c>
      <c r="CT168" s="1">
        <v>6841</v>
      </c>
      <c r="CU168">
        <v>294</v>
      </c>
      <c r="CV168">
        <v>589</v>
      </c>
      <c r="CW168" s="1">
        <v>6546</v>
      </c>
      <c r="CX168">
        <v>0</v>
      </c>
      <c r="CY168">
        <v>0</v>
      </c>
      <c r="CZ168">
        <v>0</v>
      </c>
      <c r="DA168">
        <v>0</v>
      </c>
      <c r="DB168">
        <v>421</v>
      </c>
      <c r="DC168">
        <v>0</v>
      </c>
      <c r="DD168">
        <v>98</v>
      </c>
      <c r="DE168">
        <v>323</v>
      </c>
      <c r="DF168">
        <v>2</v>
      </c>
      <c r="DG168">
        <v>0</v>
      </c>
      <c r="DH168">
        <v>0</v>
      </c>
      <c r="DI168">
        <v>2</v>
      </c>
      <c r="DJ168" t="s">
        <v>1842</v>
      </c>
      <c r="DK168">
        <v>40</v>
      </c>
      <c r="DL168">
        <v>12</v>
      </c>
      <c r="DM168">
        <v>0</v>
      </c>
      <c r="DN168">
        <v>52</v>
      </c>
      <c r="DO168" s="1">
        <v>7302</v>
      </c>
      <c r="DP168">
        <v>306</v>
      </c>
      <c r="DQ168">
        <v>687</v>
      </c>
      <c r="DR168" s="1">
        <v>6921</v>
      </c>
      <c r="DS168" t="s">
        <v>297</v>
      </c>
      <c r="DT168">
        <v>0</v>
      </c>
      <c r="DU168" t="s">
        <v>280</v>
      </c>
      <c r="DV168" t="s">
        <v>273</v>
      </c>
      <c r="DW168" t="s">
        <v>280</v>
      </c>
      <c r="DX168" t="s">
        <v>280</v>
      </c>
      <c r="DY168" t="s">
        <v>280</v>
      </c>
      <c r="DZ168" t="s">
        <v>273</v>
      </c>
      <c r="EA168" t="s">
        <v>280</v>
      </c>
      <c r="EB168" t="s">
        <v>273</v>
      </c>
      <c r="EC168" t="s">
        <v>280</v>
      </c>
      <c r="ED168" t="s">
        <v>280</v>
      </c>
      <c r="EE168" t="s">
        <v>280</v>
      </c>
      <c r="EF168" t="s">
        <v>280</v>
      </c>
      <c r="EG168">
        <v>791</v>
      </c>
      <c r="EH168" s="1">
        <v>3400</v>
      </c>
      <c r="EI168" t="s">
        <v>281</v>
      </c>
      <c r="EJ168">
        <v>164</v>
      </c>
      <c r="EK168" t="s">
        <v>281</v>
      </c>
      <c r="EL168">
        <v>164</v>
      </c>
      <c r="EM168" t="s">
        <v>281</v>
      </c>
      <c r="EN168">
        <v>762</v>
      </c>
      <c r="EO168" s="1">
        <v>3497</v>
      </c>
      <c r="EP168">
        <v>206</v>
      </c>
      <c r="EQ168" s="1">
        <v>4465</v>
      </c>
      <c r="ER168">
        <v>966</v>
      </c>
      <c r="ES168">
        <v>134</v>
      </c>
      <c r="ET168" s="1">
        <v>1100</v>
      </c>
      <c r="EU168">
        <v>112</v>
      </c>
      <c r="EV168">
        <v>10</v>
      </c>
      <c r="EW168">
        <v>122</v>
      </c>
      <c r="EX168" s="1">
        <v>1960</v>
      </c>
      <c r="EY168">
        <v>523</v>
      </c>
      <c r="EZ168" s="1">
        <v>2483</v>
      </c>
      <c r="FA168">
        <v>0</v>
      </c>
      <c r="FB168">
        <v>0</v>
      </c>
      <c r="FC168">
        <v>0</v>
      </c>
      <c r="FD168" s="1">
        <v>3705</v>
      </c>
      <c r="FE168" s="1">
        <v>3800</v>
      </c>
      <c r="FF168" s="1">
        <v>4164</v>
      </c>
      <c r="FG168" s="1">
        <v>8170</v>
      </c>
      <c r="FH168">
        <v>8</v>
      </c>
      <c r="FI168">
        <v>252</v>
      </c>
      <c r="FJ168" t="s">
        <v>280</v>
      </c>
      <c r="FK168" t="s">
        <v>362</v>
      </c>
      <c r="FV168" t="s">
        <v>280</v>
      </c>
      <c r="FW168" t="s">
        <v>280</v>
      </c>
      <c r="FX168" t="s">
        <v>273</v>
      </c>
      <c r="FY168" t="s">
        <v>280</v>
      </c>
      <c r="FZ168" t="s">
        <v>280</v>
      </c>
      <c r="GA168" t="s">
        <v>280</v>
      </c>
      <c r="GB168">
        <v>13</v>
      </c>
      <c r="GC168" s="12"/>
      <c r="GE168">
        <v>19</v>
      </c>
      <c r="GF168">
        <v>20</v>
      </c>
      <c r="GG168">
        <v>39</v>
      </c>
      <c r="GH168">
        <v>13</v>
      </c>
      <c r="GI168">
        <v>22</v>
      </c>
      <c r="GJ168">
        <v>40</v>
      </c>
      <c r="GK168">
        <v>114</v>
      </c>
      <c r="GL168">
        <v>19</v>
      </c>
      <c r="GM168">
        <v>95</v>
      </c>
      <c r="GN168">
        <v>0</v>
      </c>
      <c r="GO168">
        <v>114</v>
      </c>
      <c r="GP168">
        <v>169</v>
      </c>
      <c r="GQ168">
        <v>244</v>
      </c>
      <c r="GR168">
        <v>413</v>
      </c>
      <c r="GS168">
        <v>78</v>
      </c>
      <c r="GT168">
        <v>228</v>
      </c>
      <c r="GU168" s="1">
        <v>4681</v>
      </c>
      <c r="GV168" s="1">
        <v>5400</v>
      </c>
      <c r="GW168">
        <v>572</v>
      </c>
      <c r="GX168" s="1">
        <v>4828</v>
      </c>
      <c r="GY168">
        <v>0</v>
      </c>
      <c r="GZ168" s="1">
        <v>5400</v>
      </c>
      <c r="HA168">
        <v>0</v>
      </c>
      <c r="HB168">
        <v>0</v>
      </c>
      <c r="HC168">
        <v>47</v>
      </c>
      <c r="HE168">
        <v>21</v>
      </c>
      <c r="HG168">
        <v>10</v>
      </c>
      <c r="HI168" t="s">
        <v>273</v>
      </c>
      <c r="HJ168">
        <v>241</v>
      </c>
      <c r="HK168" t="s">
        <v>280</v>
      </c>
      <c r="HM168" t="s">
        <v>280</v>
      </c>
      <c r="HO168" t="s">
        <v>1343</v>
      </c>
      <c r="HP168" t="s">
        <v>273</v>
      </c>
      <c r="HQ168">
        <v>2</v>
      </c>
      <c r="HR168" t="s">
        <v>363</v>
      </c>
      <c r="HS168" t="s">
        <v>1541</v>
      </c>
      <c r="HT168" t="s">
        <v>544</v>
      </c>
      <c r="HU168" t="s">
        <v>273</v>
      </c>
      <c r="HV168" t="s">
        <v>278</v>
      </c>
      <c r="HX168" t="s">
        <v>1050</v>
      </c>
      <c r="HZ168">
        <v>12</v>
      </c>
      <c r="IA168">
        <v>12</v>
      </c>
      <c r="IB168" t="s">
        <v>273</v>
      </c>
      <c r="IC168" t="s">
        <v>280</v>
      </c>
      <c r="ID168" t="s">
        <v>280</v>
      </c>
      <c r="IE168" t="s">
        <v>280</v>
      </c>
      <c r="IF168" t="s">
        <v>273</v>
      </c>
      <c r="IG168" t="s">
        <v>280</v>
      </c>
      <c r="IH168" t="s">
        <v>280</v>
      </c>
      <c r="II168" t="s">
        <v>273</v>
      </c>
      <c r="IJ168" t="s">
        <v>273</v>
      </c>
      <c r="IK168" t="s">
        <v>273</v>
      </c>
      <c r="IL168" t="s">
        <v>280</v>
      </c>
      <c r="IM168" t="s">
        <v>280</v>
      </c>
      <c r="IN168" t="s">
        <v>280</v>
      </c>
      <c r="IO168" t="s">
        <v>280</v>
      </c>
      <c r="IP168" t="s">
        <v>280</v>
      </c>
      <c r="IQ168" t="s">
        <v>280</v>
      </c>
      <c r="IR168" t="s">
        <v>280</v>
      </c>
      <c r="IS168" t="s">
        <v>280</v>
      </c>
      <c r="IU168" t="s">
        <v>280</v>
      </c>
      <c r="IW168">
        <v>3</v>
      </c>
      <c r="IX168">
        <v>27</v>
      </c>
      <c r="IY168">
        <v>0.68</v>
      </c>
      <c r="IZ168">
        <v>1</v>
      </c>
      <c r="JA168">
        <v>4</v>
      </c>
      <c r="JB168">
        <v>0.1</v>
      </c>
      <c r="JC168">
        <v>0</v>
      </c>
      <c r="JD168">
        <v>0</v>
      </c>
      <c r="JE168">
        <v>0</v>
      </c>
      <c r="JF168">
        <v>0.68</v>
      </c>
      <c r="JG168" t="s">
        <v>304</v>
      </c>
      <c r="JH168" s="14">
        <v>18.170000000000002</v>
      </c>
      <c r="JI168">
        <v>21</v>
      </c>
      <c r="JJ168">
        <v>2</v>
      </c>
      <c r="JK168" t="s">
        <v>1843</v>
      </c>
      <c r="JL168" t="s">
        <v>304</v>
      </c>
      <c r="JM168" s="2">
        <v>46111</v>
      </c>
    </row>
    <row r="169" spans="1:273" x14ac:dyDescent="0.25">
      <c r="A169" t="s">
        <v>2535</v>
      </c>
      <c r="B169" t="s">
        <v>2536</v>
      </c>
      <c r="C169" t="s">
        <v>2536</v>
      </c>
      <c r="D169" t="s">
        <v>2537</v>
      </c>
      <c r="E169">
        <v>68046</v>
      </c>
      <c r="F169" t="s">
        <v>571</v>
      </c>
      <c r="G169" t="s">
        <v>2538</v>
      </c>
      <c r="H169" t="s">
        <v>310</v>
      </c>
      <c r="I169">
        <v>25248</v>
      </c>
      <c r="J169">
        <v>25248</v>
      </c>
      <c r="K169">
        <v>1</v>
      </c>
      <c r="L169">
        <v>0</v>
      </c>
      <c r="M169">
        <v>1996</v>
      </c>
      <c r="N169">
        <v>2016</v>
      </c>
      <c r="O169" t="s">
        <v>273</v>
      </c>
      <c r="Q169" t="s">
        <v>274</v>
      </c>
      <c r="R169" t="s">
        <v>1214</v>
      </c>
      <c r="S169" t="s">
        <v>276</v>
      </c>
      <c r="T169" t="s">
        <v>273</v>
      </c>
      <c r="U169" t="s">
        <v>277</v>
      </c>
      <c r="W169">
        <v>1</v>
      </c>
      <c r="X169" t="s">
        <v>273</v>
      </c>
      <c r="Y169" t="s">
        <v>273</v>
      </c>
      <c r="Z169">
        <v>659</v>
      </c>
      <c r="AA169" t="s">
        <v>280</v>
      </c>
      <c r="AC169" t="s">
        <v>273</v>
      </c>
      <c r="AG169" s="1">
        <v>23000</v>
      </c>
      <c r="AH169" s="1">
        <v>3536</v>
      </c>
      <c r="AI169">
        <v>52</v>
      </c>
      <c r="AJ169" s="1">
        <v>6864</v>
      </c>
      <c r="AK169" s="2">
        <v>45566</v>
      </c>
      <c r="AL169" s="2">
        <v>45930</v>
      </c>
      <c r="AM169" s="10">
        <v>1457541</v>
      </c>
      <c r="AO169" s="10"/>
      <c r="AQ169" s="10"/>
      <c r="AS169" s="10"/>
      <c r="AT169" s="10">
        <v>1457541</v>
      </c>
      <c r="AU169" s="10">
        <v>3565</v>
      </c>
      <c r="AV169" s="10">
        <v>0</v>
      </c>
      <c r="AW169" s="10">
        <v>789</v>
      </c>
      <c r="AX169" s="10">
        <v>1190</v>
      </c>
      <c r="AY169" s="10">
        <v>0</v>
      </c>
      <c r="AZ169" s="10">
        <v>5544</v>
      </c>
      <c r="BB169" s="10">
        <v>0</v>
      </c>
      <c r="BC169" s="10">
        <v>0</v>
      </c>
      <c r="BD169" s="10">
        <v>2773</v>
      </c>
      <c r="BE169" s="10">
        <v>0</v>
      </c>
      <c r="BF169" t="s">
        <v>2539</v>
      </c>
      <c r="BG169" s="10">
        <v>13830</v>
      </c>
      <c r="BH169" s="10">
        <v>16603</v>
      </c>
      <c r="BI169" s="10">
        <v>1479688</v>
      </c>
      <c r="BJ169" s="10">
        <v>0</v>
      </c>
      <c r="BK169" s="10">
        <v>0</v>
      </c>
      <c r="BL169" s="10">
        <v>0</v>
      </c>
      <c r="BM169" s="10">
        <v>0</v>
      </c>
      <c r="BN169" s="10">
        <v>0</v>
      </c>
      <c r="BO169" t="s">
        <v>273</v>
      </c>
      <c r="BP169" t="s">
        <v>1912</v>
      </c>
      <c r="BQ169" s="10">
        <v>50</v>
      </c>
      <c r="BR169" s="10">
        <v>50</v>
      </c>
      <c r="BS169" s="1">
        <v>1688</v>
      </c>
      <c r="BT169" s="10">
        <v>821490</v>
      </c>
      <c r="BU169" s="10">
        <v>218085</v>
      </c>
      <c r="BV169" s="10">
        <v>1039575</v>
      </c>
      <c r="BW169" t="s">
        <v>273</v>
      </c>
      <c r="BX169" t="s">
        <v>273</v>
      </c>
      <c r="BY169" t="s">
        <v>273</v>
      </c>
      <c r="BZ169" t="s">
        <v>273</v>
      </c>
      <c r="CA169" t="s">
        <v>273</v>
      </c>
      <c r="CB169" t="s">
        <v>273</v>
      </c>
      <c r="CC169" t="s">
        <v>273</v>
      </c>
      <c r="CD169" t="s">
        <v>273</v>
      </c>
      <c r="CE169" t="s">
        <v>273</v>
      </c>
      <c r="CF169" t="s">
        <v>273</v>
      </c>
      <c r="CG169" t="s">
        <v>2540</v>
      </c>
      <c r="CH169" s="10">
        <v>77728</v>
      </c>
      <c r="CI169" s="10">
        <v>50291</v>
      </c>
      <c r="CJ169" s="10">
        <v>16912</v>
      </c>
      <c r="CK169" s="10">
        <v>144931</v>
      </c>
      <c r="CL169" s="10">
        <v>40398</v>
      </c>
      <c r="CM169" s="10">
        <v>38926</v>
      </c>
      <c r="CN169" s="10">
        <v>4129</v>
      </c>
      <c r="CO169" s="10">
        <v>5269</v>
      </c>
      <c r="CP169" s="10">
        <v>209827</v>
      </c>
      <c r="CQ169" s="10">
        <v>298549</v>
      </c>
      <c r="CR169" s="10">
        <v>1483055</v>
      </c>
      <c r="CS169" s="10">
        <v>0</v>
      </c>
      <c r="CT169" s="1">
        <v>65016</v>
      </c>
      <c r="CU169" s="1">
        <v>4136</v>
      </c>
      <c r="CV169" s="1">
        <v>1563</v>
      </c>
      <c r="CW169" s="1">
        <v>67589</v>
      </c>
      <c r="CX169" s="1">
        <v>1417</v>
      </c>
      <c r="CY169">
        <v>109</v>
      </c>
      <c r="CZ169">
        <v>10</v>
      </c>
      <c r="DA169" s="1">
        <v>1516</v>
      </c>
      <c r="DB169" s="1">
        <v>5701</v>
      </c>
      <c r="DC169">
        <v>167</v>
      </c>
      <c r="DD169">
        <v>22</v>
      </c>
      <c r="DE169" s="1">
        <v>5846</v>
      </c>
      <c r="DF169">
        <v>77</v>
      </c>
      <c r="DG169">
        <v>0</v>
      </c>
      <c r="DH169">
        <v>1</v>
      </c>
      <c r="DI169">
        <v>76</v>
      </c>
      <c r="DJ169" t="s">
        <v>2541</v>
      </c>
      <c r="DK169">
        <v>316</v>
      </c>
      <c r="DL169">
        <v>24</v>
      </c>
      <c r="DM169">
        <v>14</v>
      </c>
      <c r="DN169">
        <v>326</v>
      </c>
      <c r="DO169" s="1">
        <v>72450</v>
      </c>
      <c r="DP169" s="1">
        <v>4436</v>
      </c>
      <c r="DQ169" s="1">
        <v>1609</v>
      </c>
      <c r="DR169" s="1">
        <v>75277</v>
      </c>
      <c r="DS169" t="s">
        <v>297</v>
      </c>
      <c r="DT169">
        <v>0</v>
      </c>
      <c r="DU169" t="s">
        <v>273</v>
      </c>
      <c r="DV169" t="s">
        <v>273</v>
      </c>
      <c r="DW169" t="s">
        <v>280</v>
      </c>
      <c r="DX169" t="s">
        <v>273</v>
      </c>
      <c r="DY169" t="s">
        <v>273</v>
      </c>
      <c r="DZ169" t="s">
        <v>273</v>
      </c>
      <c r="EA169" t="s">
        <v>273</v>
      </c>
      <c r="EB169" t="s">
        <v>273</v>
      </c>
      <c r="EC169" t="s">
        <v>280</v>
      </c>
      <c r="ED169" t="s">
        <v>273</v>
      </c>
      <c r="EE169" t="s">
        <v>280</v>
      </c>
      <c r="EF169" t="s">
        <v>280</v>
      </c>
      <c r="EG169" s="1">
        <v>19565</v>
      </c>
      <c r="EH169" s="1">
        <v>148206</v>
      </c>
      <c r="EI169" t="s">
        <v>281</v>
      </c>
      <c r="EJ169" s="1">
        <v>4383</v>
      </c>
      <c r="EK169" t="s">
        <v>281</v>
      </c>
      <c r="EL169" s="1">
        <v>16341</v>
      </c>
      <c r="EM169" t="s">
        <v>281</v>
      </c>
      <c r="EN169" s="1">
        <v>61929</v>
      </c>
      <c r="EO169" s="1">
        <v>175577</v>
      </c>
      <c r="EP169" s="1">
        <v>6984</v>
      </c>
      <c r="EQ169" s="1">
        <v>244490</v>
      </c>
      <c r="ER169" s="1">
        <v>27053</v>
      </c>
      <c r="ES169" s="1">
        <v>8667</v>
      </c>
      <c r="ET169" s="1">
        <v>35720</v>
      </c>
      <c r="EU169" s="1">
        <v>13270</v>
      </c>
      <c r="EV169">
        <v>306</v>
      </c>
      <c r="EW169" s="1">
        <v>13576</v>
      </c>
      <c r="EX169" s="1">
        <v>37992</v>
      </c>
      <c r="EY169" s="1">
        <v>8825</v>
      </c>
      <c r="EZ169" s="1">
        <v>46817</v>
      </c>
      <c r="FA169" s="1">
        <v>6207</v>
      </c>
      <c r="FB169">
        <v>792</v>
      </c>
      <c r="FC169" s="1">
        <v>6999</v>
      </c>
      <c r="FD169" s="1">
        <v>103112</v>
      </c>
      <c r="FE169" s="1">
        <v>146451</v>
      </c>
      <c r="FF169" s="1">
        <v>194167</v>
      </c>
      <c r="FG169" s="1">
        <v>347602</v>
      </c>
      <c r="FH169">
        <v>289</v>
      </c>
      <c r="FI169">
        <v>114</v>
      </c>
      <c r="FJ169" t="s">
        <v>273</v>
      </c>
      <c r="FK169" t="s">
        <v>362</v>
      </c>
      <c r="FV169" t="s">
        <v>273</v>
      </c>
      <c r="FW169" t="s">
        <v>273</v>
      </c>
      <c r="FX169" t="s">
        <v>273</v>
      </c>
      <c r="FY169" t="s">
        <v>273</v>
      </c>
      <c r="FZ169" t="s">
        <v>280</v>
      </c>
      <c r="GA169" t="s">
        <v>280</v>
      </c>
      <c r="GB169">
        <v>28</v>
      </c>
      <c r="GC169" s="12" t="s">
        <v>273</v>
      </c>
      <c r="GD169" s="1">
        <v>23683</v>
      </c>
      <c r="GE169">
        <v>172</v>
      </c>
      <c r="GF169">
        <v>67</v>
      </c>
      <c r="GG169">
        <v>239</v>
      </c>
      <c r="GH169">
        <v>46</v>
      </c>
      <c r="GI169">
        <v>137</v>
      </c>
      <c r="GJ169">
        <v>19</v>
      </c>
      <c r="GK169">
        <v>441</v>
      </c>
      <c r="GL169">
        <v>363</v>
      </c>
      <c r="GM169">
        <v>72</v>
      </c>
      <c r="GN169">
        <v>6</v>
      </c>
      <c r="GO169">
        <v>441</v>
      </c>
      <c r="GP169" s="1">
        <v>9713</v>
      </c>
      <c r="GQ169" s="1">
        <v>6053</v>
      </c>
      <c r="GR169" s="1">
        <v>15766</v>
      </c>
      <c r="GS169">
        <v>468</v>
      </c>
      <c r="GT169" s="1">
        <v>1046</v>
      </c>
      <c r="GU169" s="1">
        <v>1693</v>
      </c>
      <c r="GV169" s="1">
        <v>18973</v>
      </c>
      <c r="GW169" s="1">
        <v>12900</v>
      </c>
      <c r="GX169" s="1">
        <v>3954</v>
      </c>
      <c r="GY169" s="1">
        <v>2119</v>
      </c>
      <c r="GZ169" s="1">
        <v>18973</v>
      </c>
      <c r="HA169">
        <v>0</v>
      </c>
      <c r="HB169">
        <v>0</v>
      </c>
      <c r="HC169">
        <v>42</v>
      </c>
      <c r="HD169" s="1">
        <v>3420</v>
      </c>
      <c r="HE169">
        <v>5</v>
      </c>
      <c r="HF169">
        <v>231</v>
      </c>
      <c r="HG169">
        <v>98</v>
      </c>
      <c r="HH169" s="1">
        <v>3150</v>
      </c>
      <c r="HI169" t="s">
        <v>273</v>
      </c>
      <c r="HJ169" s="1">
        <v>1046</v>
      </c>
      <c r="HK169" t="s">
        <v>273</v>
      </c>
      <c r="HL169">
        <v>186</v>
      </c>
      <c r="HM169" t="s">
        <v>273</v>
      </c>
      <c r="HN169">
        <v>419</v>
      </c>
      <c r="HO169" t="s">
        <v>577</v>
      </c>
      <c r="HP169" t="s">
        <v>273</v>
      </c>
      <c r="HQ169">
        <v>42</v>
      </c>
      <c r="HR169" t="s">
        <v>443</v>
      </c>
      <c r="HS169" t="s">
        <v>594</v>
      </c>
      <c r="HT169" t="s">
        <v>284</v>
      </c>
      <c r="HU169" t="s">
        <v>273</v>
      </c>
      <c r="HV169" t="s">
        <v>278</v>
      </c>
      <c r="HX169" t="s">
        <v>286</v>
      </c>
      <c r="HY169" t="s">
        <v>300</v>
      </c>
      <c r="HZ169">
        <v>310</v>
      </c>
      <c r="IA169">
        <v>6</v>
      </c>
      <c r="IB169" t="s">
        <v>273</v>
      </c>
      <c r="IC169" t="s">
        <v>273</v>
      </c>
      <c r="ID169" t="s">
        <v>280</v>
      </c>
      <c r="IE169" t="s">
        <v>273</v>
      </c>
      <c r="IF169" t="s">
        <v>273</v>
      </c>
      <c r="IG169" t="s">
        <v>280</v>
      </c>
      <c r="IH169" t="s">
        <v>280</v>
      </c>
      <c r="II169" t="s">
        <v>273</v>
      </c>
      <c r="IJ169" t="s">
        <v>273</v>
      </c>
      <c r="IK169" t="s">
        <v>273</v>
      </c>
      <c r="IL169" t="s">
        <v>280</v>
      </c>
      <c r="IM169" t="s">
        <v>273</v>
      </c>
      <c r="IN169" t="s">
        <v>273</v>
      </c>
      <c r="IO169" t="s">
        <v>273</v>
      </c>
      <c r="IP169" t="s">
        <v>280</v>
      </c>
      <c r="IQ169" t="s">
        <v>273</v>
      </c>
      <c r="IR169" t="s">
        <v>280</v>
      </c>
      <c r="IS169" t="s">
        <v>280</v>
      </c>
      <c r="IT169" t="s">
        <v>2542</v>
      </c>
      <c r="IU169" t="s">
        <v>280</v>
      </c>
      <c r="IW169">
        <v>9</v>
      </c>
      <c r="IX169">
        <v>344</v>
      </c>
      <c r="IY169">
        <v>8.6</v>
      </c>
      <c r="IZ169">
        <v>3</v>
      </c>
      <c r="JA169">
        <v>120</v>
      </c>
      <c r="JB169">
        <v>3</v>
      </c>
      <c r="JC169">
        <v>14</v>
      </c>
      <c r="JD169">
        <v>280</v>
      </c>
      <c r="JE169">
        <v>7</v>
      </c>
      <c r="JF169">
        <v>15.6</v>
      </c>
      <c r="JG169" t="s">
        <v>304</v>
      </c>
      <c r="JH169" s="14">
        <v>51.24</v>
      </c>
      <c r="JI169">
        <v>43</v>
      </c>
      <c r="JJ169">
        <v>11</v>
      </c>
      <c r="JK169" t="s">
        <v>2543</v>
      </c>
      <c r="JL169" t="s">
        <v>304</v>
      </c>
      <c r="JM169" s="2">
        <v>46098</v>
      </c>
    </row>
    <row r="170" spans="1:273" x14ac:dyDescent="0.25">
      <c r="A170" t="s">
        <v>1844</v>
      </c>
      <c r="B170" t="s">
        <v>1845</v>
      </c>
      <c r="C170" t="s">
        <v>1846</v>
      </c>
      <c r="D170" t="s">
        <v>1847</v>
      </c>
      <c r="E170">
        <v>68420</v>
      </c>
      <c r="F170" t="s">
        <v>1848</v>
      </c>
      <c r="G170" t="s">
        <v>1849</v>
      </c>
      <c r="H170" t="s">
        <v>400</v>
      </c>
      <c r="I170">
        <v>844</v>
      </c>
      <c r="J170">
        <v>844</v>
      </c>
      <c r="K170">
        <v>0</v>
      </c>
      <c r="L170">
        <v>0</v>
      </c>
      <c r="M170">
        <v>2011</v>
      </c>
      <c r="N170">
        <v>2011</v>
      </c>
      <c r="O170" t="s">
        <v>280</v>
      </c>
      <c r="Q170" t="s">
        <v>274</v>
      </c>
      <c r="R170" t="s">
        <v>275</v>
      </c>
      <c r="S170" t="s">
        <v>276</v>
      </c>
      <c r="T170" t="s">
        <v>273</v>
      </c>
      <c r="U170" t="s">
        <v>277</v>
      </c>
      <c r="W170">
        <v>1</v>
      </c>
      <c r="X170" t="s">
        <v>273</v>
      </c>
      <c r="Y170" t="s">
        <v>273</v>
      </c>
      <c r="Z170">
        <v>214</v>
      </c>
      <c r="AA170" t="s">
        <v>280</v>
      </c>
      <c r="AC170" t="s">
        <v>273</v>
      </c>
      <c r="AD170" t="s">
        <v>273</v>
      </c>
      <c r="AE170" t="s">
        <v>273</v>
      </c>
      <c r="AG170" s="1">
        <v>7237</v>
      </c>
      <c r="AH170" s="1">
        <v>2210</v>
      </c>
      <c r="AI170">
        <v>52</v>
      </c>
      <c r="AJ170" s="1">
        <v>2210</v>
      </c>
      <c r="AK170" s="2">
        <v>45566</v>
      </c>
      <c r="AL170" s="2">
        <v>45930</v>
      </c>
      <c r="AM170" s="10">
        <v>139747</v>
      </c>
      <c r="AO170" s="10"/>
      <c r="AQ170" s="10"/>
      <c r="AS170" s="10"/>
      <c r="AT170" s="10">
        <v>139747</v>
      </c>
      <c r="AU170" s="10">
        <v>1093</v>
      </c>
      <c r="AV170" s="10">
        <v>0</v>
      </c>
      <c r="AW170" s="10">
        <v>0</v>
      </c>
      <c r="AX170" s="10">
        <v>0</v>
      </c>
      <c r="AY170" s="10">
        <v>0</v>
      </c>
      <c r="AZ170" s="10">
        <v>1093</v>
      </c>
      <c r="BB170" s="10">
        <v>0</v>
      </c>
      <c r="BC170" s="10">
        <v>0</v>
      </c>
      <c r="BD170" s="10">
        <v>0</v>
      </c>
      <c r="BE170" s="10">
        <v>0</v>
      </c>
      <c r="BF170" t="s">
        <v>1850</v>
      </c>
      <c r="BG170" s="10">
        <v>2345</v>
      </c>
      <c r="BH170" s="10">
        <v>2345</v>
      </c>
      <c r="BI170" s="10">
        <v>143185</v>
      </c>
      <c r="BJ170" s="10">
        <v>8400</v>
      </c>
      <c r="BK170" s="10">
        <v>0</v>
      </c>
      <c r="BL170" s="10">
        <v>0</v>
      </c>
      <c r="BM170" s="10">
        <v>0</v>
      </c>
      <c r="BN170" s="10">
        <v>8400</v>
      </c>
      <c r="BO170" t="s">
        <v>273</v>
      </c>
      <c r="BP170" t="s">
        <v>1851</v>
      </c>
      <c r="BQ170" s="10">
        <v>20</v>
      </c>
      <c r="BR170" s="10">
        <v>20</v>
      </c>
      <c r="BS170">
        <v>382</v>
      </c>
      <c r="BT170" s="10">
        <v>77643</v>
      </c>
      <c r="BU170" s="10">
        <v>8986</v>
      </c>
      <c r="BV170" s="10">
        <v>86629</v>
      </c>
      <c r="BW170" t="s">
        <v>273</v>
      </c>
      <c r="BX170" t="s">
        <v>273</v>
      </c>
      <c r="BY170" t="s">
        <v>273</v>
      </c>
      <c r="BZ170" t="s">
        <v>273</v>
      </c>
      <c r="CA170" t="s">
        <v>273</v>
      </c>
      <c r="CB170" t="s">
        <v>273</v>
      </c>
      <c r="CC170" t="s">
        <v>280</v>
      </c>
      <c r="CD170" t="s">
        <v>273</v>
      </c>
      <c r="CE170" t="s">
        <v>280</v>
      </c>
      <c r="CF170" t="s">
        <v>273</v>
      </c>
      <c r="CH170" s="10">
        <v>19351</v>
      </c>
      <c r="CI170" s="10">
        <v>500</v>
      </c>
      <c r="CJ170" s="10">
        <v>20</v>
      </c>
      <c r="CK170" s="10">
        <v>19871</v>
      </c>
      <c r="CL170" s="10">
        <v>0</v>
      </c>
      <c r="CM170" s="10">
        <v>1430</v>
      </c>
      <c r="CN170" s="10">
        <v>0</v>
      </c>
      <c r="CO170" s="10">
        <v>0</v>
      </c>
      <c r="CP170" s="10">
        <v>23917</v>
      </c>
      <c r="CQ170" s="10">
        <v>25347</v>
      </c>
      <c r="CR170" s="10">
        <v>131847</v>
      </c>
      <c r="CS170" s="10">
        <v>8400</v>
      </c>
      <c r="CT170" s="1">
        <v>16075</v>
      </c>
      <c r="CU170">
        <v>896</v>
      </c>
      <c r="CV170">
        <v>423</v>
      </c>
      <c r="CW170" s="1">
        <v>16548</v>
      </c>
      <c r="CX170">
        <v>351</v>
      </c>
      <c r="CY170">
        <v>0</v>
      </c>
      <c r="CZ170">
        <v>50</v>
      </c>
      <c r="DA170">
        <v>301</v>
      </c>
      <c r="DB170" s="1">
        <v>1923</v>
      </c>
      <c r="DC170">
        <v>33</v>
      </c>
      <c r="DD170">
        <v>1</v>
      </c>
      <c r="DE170" s="1">
        <v>1955</v>
      </c>
      <c r="DF170">
        <v>0</v>
      </c>
      <c r="DG170">
        <v>0</v>
      </c>
      <c r="DH170">
        <v>0</v>
      </c>
      <c r="DI170">
        <v>0</v>
      </c>
      <c r="DJ170" t="s">
        <v>311</v>
      </c>
      <c r="DK170">
        <v>165</v>
      </c>
      <c r="DL170">
        <v>0</v>
      </c>
      <c r="DM170">
        <v>0</v>
      </c>
      <c r="DN170">
        <v>165</v>
      </c>
      <c r="DO170" s="1">
        <v>18514</v>
      </c>
      <c r="DP170">
        <v>929</v>
      </c>
      <c r="DQ170">
        <v>474</v>
      </c>
      <c r="DR170" s="1">
        <v>18969</v>
      </c>
      <c r="DS170" t="s">
        <v>1852</v>
      </c>
      <c r="DT170">
        <v>0</v>
      </c>
      <c r="DU170" t="s">
        <v>280</v>
      </c>
      <c r="DV170" t="s">
        <v>273</v>
      </c>
      <c r="DW170" t="s">
        <v>280</v>
      </c>
      <c r="DX170" t="s">
        <v>280</v>
      </c>
      <c r="DY170" t="s">
        <v>280</v>
      </c>
      <c r="DZ170" t="s">
        <v>273</v>
      </c>
      <c r="EA170" t="s">
        <v>280</v>
      </c>
      <c r="EB170" t="s">
        <v>273</v>
      </c>
      <c r="EC170" t="s">
        <v>280</v>
      </c>
      <c r="ED170" t="s">
        <v>280</v>
      </c>
      <c r="EE170" t="s">
        <v>280</v>
      </c>
      <c r="EF170" t="s">
        <v>280</v>
      </c>
      <c r="EG170" s="1">
        <v>1094</v>
      </c>
      <c r="EH170" s="1">
        <v>9797</v>
      </c>
      <c r="EI170" t="s">
        <v>281</v>
      </c>
      <c r="EJ170">
        <v>716</v>
      </c>
      <c r="EK170" t="s">
        <v>281</v>
      </c>
      <c r="EL170">
        <v>705</v>
      </c>
      <c r="EM170" t="s">
        <v>281</v>
      </c>
      <c r="EN170" s="1">
        <v>3098</v>
      </c>
      <c r="EO170" s="1">
        <v>5709</v>
      </c>
      <c r="EP170">
        <v>47</v>
      </c>
      <c r="EQ170" s="1">
        <v>8854</v>
      </c>
      <c r="ER170">
        <v>750</v>
      </c>
      <c r="ES170">
        <v>32</v>
      </c>
      <c r="ET170">
        <v>782</v>
      </c>
      <c r="EU170">
        <v>166</v>
      </c>
      <c r="EV170">
        <v>1</v>
      </c>
      <c r="EW170">
        <v>167</v>
      </c>
      <c r="EX170" s="1">
        <v>1018</v>
      </c>
      <c r="EY170">
        <v>56</v>
      </c>
      <c r="EZ170" s="1">
        <v>1074</v>
      </c>
      <c r="FA170">
        <v>0</v>
      </c>
      <c r="FB170">
        <v>0</v>
      </c>
      <c r="FC170">
        <v>0</v>
      </c>
      <c r="FD170" s="1">
        <v>2023</v>
      </c>
      <c r="FE170" s="1">
        <v>5032</v>
      </c>
      <c r="FF170" s="1">
        <v>5798</v>
      </c>
      <c r="FG170" s="1">
        <v>10877</v>
      </c>
      <c r="FH170">
        <v>0</v>
      </c>
      <c r="FI170">
        <v>108</v>
      </c>
      <c r="FJ170" t="s">
        <v>280</v>
      </c>
      <c r="FK170" t="s">
        <v>345</v>
      </c>
      <c r="FM170" t="s">
        <v>273</v>
      </c>
      <c r="FV170" t="s">
        <v>280</v>
      </c>
      <c r="FW170" t="s">
        <v>280</v>
      </c>
      <c r="FX170" t="s">
        <v>273</v>
      </c>
      <c r="FY170" t="s">
        <v>280</v>
      </c>
      <c r="FZ170" t="s">
        <v>280</v>
      </c>
      <c r="GA170" t="s">
        <v>280</v>
      </c>
      <c r="GB170">
        <v>1</v>
      </c>
      <c r="GC170" s="12" t="s">
        <v>280</v>
      </c>
      <c r="GE170">
        <v>76</v>
      </c>
      <c r="GF170">
        <v>126</v>
      </c>
      <c r="GG170">
        <v>202</v>
      </c>
      <c r="GH170">
        <v>28</v>
      </c>
      <c r="GI170">
        <v>95</v>
      </c>
      <c r="GJ170">
        <v>10</v>
      </c>
      <c r="GK170">
        <v>335</v>
      </c>
      <c r="GL170">
        <v>332</v>
      </c>
      <c r="GM170">
        <v>3</v>
      </c>
      <c r="GN170">
        <v>0</v>
      </c>
      <c r="GO170">
        <v>335</v>
      </c>
      <c r="GP170">
        <v>671</v>
      </c>
      <c r="GQ170" s="1">
        <v>1513</v>
      </c>
      <c r="GR170" s="1">
        <v>2184</v>
      </c>
      <c r="GS170">
        <v>58</v>
      </c>
      <c r="GT170">
        <v>657</v>
      </c>
      <c r="GU170">
        <v>583</v>
      </c>
      <c r="GV170" s="1">
        <v>3482</v>
      </c>
      <c r="GW170" s="1">
        <v>3400</v>
      </c>
      <c r="GX170">
        <v>82</v>
      </c>
      <c r="GY170">
        <v>0</v>
      </c>
      <c r="GZ170" s="1">
        <v>3482</v>
      </c>
      <c r="HA170">
        <v>0</v>
      </c>
      <c r="HB170">
        <v>0</v>
      </c>
      <c r="HC170">
        <v>0</v>
      </c>
      <c r="HD170">
        <v>0</v>
      </c>
      <c r="HE170">
        <v>0</v>
      </c>
      <c r="HF170">
        <v>0</v>
      </c>
      <c r="HG170">
        <v>0</v>
      </c>
      <c r="HH170">
        <v>0</v>
      </c>
      <c r="HI170" t="s">
        <v>273</v>
      </c>
      <c r="HJ170">
        <v>452</v>
      </c>
      <c r="HK170" t="s">
        <v>273</v>
      </c>
      <c r="HL170">
        <v>6</v>
      </c>
      <c r="HM170" t="s">
        <v>273</v>
      </c>
      <c r="HN170">
        <v>23</v>
      </c>
      <c r="HO170" t="s">
        <v>379</v>
      </c>
      <c r="HP170" t="s">
        <v>273</v>
      </c>
      <c r="HQ170">
        <v>8</v>
      </c>
      <c r="HR170" t="s">
        <v>1097</v>
      </c>
      <c r="HS170" t="s">
        <v>283</v>
      </c>
      <c r="HT170" t="s">
        <v>299</v>
      </c>
      <c r="HU170" t="s">
        <v>273</v>
      </c>
      <c r="HV170" t="s">
        <v>278</v>
      </c>
      <c r="HX170" t="s">
        <v>286</v>
      </c>
      <c r="HZ170">
        <v>224</v>
      </c>
      <c r="IA170">
        <v>90</v>
      </c>
      <c r="IB170" t="s">
        <v>280</v>
      </c>
      <c r="IC170" t="s">
        <v>280</v>
      </c>
      <c r="ID170" t="s">
        <v>280</v>
      </c>
      <c r="IE170" t="s">
        <v>280</v>
      </c>
      <c r="IF170" t="s">
        <v>273</v>
      </c>
      <c r="IG170" t="s">
        <v>280</v>
      </c>
      <c r="IH170" t="s">
        <v>280</v>
      </c>
      <c r="II170" t="s">
        <v>273</v>
      </c>
      <c r="IJ170" t="s">
        <v>273</v>
      </c>
      <c r="IK170" t="s">
        <v>273</v>
      </c>
      <c r="IL170" t="s">
        <v>280</v>
      </c>
      <c r="IM170" t="s">
        <v>280</v>
      </c>
      <c r="IN170" t="s">
        <v>280</v>
      </c>
      <c r="IO170" t="s">
        <v>280</v>
      </c>
      <c r="IP170" t="s">
        <v>280</v>
      </c>
      <c r="IQ170" t="s">
        <v>280</v>
      </c>
      <c r="IR170" t="s">
        <v>280</v>
      </c>
      <c r="IS170" t="s">
        <v>280</v>
      </c>
      <c r="IU170" t="s">
        <v>280</v>
      </c>
      <c r="IW170">
        <v>3</v>
      </c>
      <c r="IX170">
        <v>80</v>
      </c>
      <c r="IY170">
        <v>2</v>
      </c>
      <c r="IZ170">
        <v>0</v>
      </c>
      <c r="JA170">
        <v>0</v>
      </c>
      <c r="JB170">
        <v>0</v>
      </c>
      <c r="JC170">
        <v>0</v>
      </c>
      <c r="JD170">
        <v>0</v>
      </c>
      <c r="JE170">
        <v>0</v>
      </c>
      <c r="JF170">
        <v>2</v>
      </c>
      <c r="JG170" t="s">
        <v>304</v>
      </c>
      <c r="JH170" s="14">
        <v>23.05</v>
      </c>
      <c r="JI170">
        <v>6</v>
      </c>
      <c r="JJ170">
        <v>10</v>
      </c>
      <c r="JK170" t="s">
        <v>1853</v>
      </c>
      <c r="JL170" t="s">
        <v>304</v>
      </c>
      <c r="JM170" s="2">
        <v>46050</v>
      </c>
    </row>
    <row r="171" spans="1:273" x14ac:dyDescent="0.25">
      <c r="A171" t="s">
        <v>1854</v>
      </c>
      <c r="B171" t="s">
        <v>1855</v>
      </c>
      <c r="C171" t="s">
        <v>621</v>
      </c>
      <c r="D171" t="s">
        <v>1856</v>
      </c>
      <c r="E171">
        <v>69155</v>
      </c>
      <c r="F171" t="s">
        <v>1716</v>
      </c>
      <c r="G171" t="s">
        <v>1857</v>
      </c>
      <c r="H171" t="s">
        <v>387</v>
      </c>
      <c r="I171">
        <v>506</v>
      </c>
      <c r="J171">
        <v>506</v>
      </c>
      <c r="K171">
        <v>0</v>
      </c>
      <c r="L171">
        <v>0</v>
      </c>
      <c r="M171">
        <v>2002</v>
      </c>
      <c r="N171">
        <v>2002</v>
      </c>
      <c r="O171" t="s">
        <v>280</v>
      </c>
      <c r="Q171" t="s">
        <v>274</v>
      </c>
      <c r="R171" t="s">
        <v>275</v>
      </c>
      <c r="S171" t="s">
        <v>276</v>
      </c>
      <c r="T171" t="s">
        <v>273</v>
      </c>
      <c r="U171" t="s">
        <v>277</v>
      </c>
      <c r="W171">
        <v>1</v>
      </c>
      <c r="X171" t="s">
        <v>273</v>
      </c>
      <c r="Y171" t="s">
        <v>280</v>
      </c>
      <c r="AF171" t="s">
        <v>1858</v>
      </c>
      <c r="AG171" s="1">
        <v>2515</v>
      </c>
      <c r="AH171" s="1">
        <v>884</v>
      </c>
      <c r="AI171">
        <v>52</v>
      </c>
      <c r="AJ171">
        <v>884</v>
      </c>
      <c r="AK171" s="2">
        <v>45566</v>
      </c>
      <c r="AL171" s="2">
        <v>45930</v>
      </c>
      <c r="AM171" s="10">
        <v>17785</v>
      </c>
      <c r="AO171" s="10"/>
      <c r="AP171" t="s">
        <v>1859</v>
      </c>
      <c r="AQ171" s="10">
        <v>3000</v>
      </c>
      <c r="AS171" s="10"/>
      <c r="AT171" s="10">
        <v>20785</v>
      </c>
      <c r="AU171" s="10">
        <v>875</v>
      </c>
      <c r="AV171" s="10">
        <v>0</v>
      </c>
      <c r="AW171" s="10">
        <v>0</v>
      </c>
      <c r="AX171" s="10">
        <v>0</v>
      </c>
      <c r="AY171" s="10">
        <v>0</v>
      </c>
      <c r="AZ171" s="10">
        <v>875</v>
      </c>
      <c r="BB171" s="10">
        <v>0</v>
      </c>
      <c r="BC171" s="10">
        <v>0</v>
      </c>
      <c r="BD171" s="10">
        <v>0</v>
      </c>
      <c r="BE171" s="10">
        <v>0</v>
      </c>
      <c r="BF171" t="s">
        <v>1860</v>
      </c>
      <c r="BG171" s="10">
        <v>2240</v>
      </c>
      <c r="BH171" s="10">
        <v>2240</v>
      </c>
      <c r="BI171" s="10">
        <v>23900</v>
      </c>
      <c r="BJ171" s="10">
        <v>0</v>
      </c>
      <c r="BK171" s="10">
        <v>0</v>
      </c>
      <c r="BL171" s="10">
        <v>0</v>
      </c>
      <c r="BM171" s="10">
        <v>0</v>
      </c>
      <c r="BN171" s="10">
        <v>0</v>
      </c>
      <c r="BO171" t="s">
        <v>273</v>
      </c>
      <c r="BP171" t="s">
        <v>1861</v>
      </c>
      <c r="BQ171" s="10">
        <v>1</v>
      </c>
      <c r="BR171" s="10">
        <v>1</v>
      </c>
      <c r="BS171">
        <v>1</v>
      </c>
      <c r="BT171" s="10">
        <v>13940</v>
      </c>
      <c r="BU171" s="10">
        <v>1066</v>
      </c>
      <c r="BV171" s="10">
        <v>15006</v>
      </c>
      <c r="BW171" t="s">
        <v>280</v>
      </c>
      <c r="BX171" t="s">
        <v>280</v>
      </c>
      <c r="BY171" t="s">
        <v>280</v>
      </c>
      <c r="BZ171" t="s">
        <v>280</v>
      </c>
      <c r="CA171" t="s">
        <v>280</v>
      </c>
      <c r="CB171" t="s">
        <v>280</v>
      </c>
      <c r="CC171" t="s">
        <v>280</v>
      </c>
      <c r="CD171" t="s">
        <v>273</v>
      </c>
      <c r="CE171" t="s">
        <v>280</v>
      </c>
      <c r="CF171" t="s">
        <v>273</v>
      </c>
      <c r="CH171" s="10">
        <v>4129</v>
      </c>
      <c r="CI171" s="10">
        <v>500</v>
      </c>
      <c r="CJ171" s="10">
        <v>0</v>
      </c>
      <c r="CK171" s="10">
        <v>4629</v>
      </c>
      <c r="CL171" s="10">
        <v>0</v>
      </c>
      <c r="CM171" s="10">
        <v>800</v>
      </c>
      <c r="CN171" s="10">
        <v>0</v>
      </c>
      <c r="CO171" s="10">
        <v>0</v>
      </c>
      <c r="CP171" s="10">
        <v>4327</v>
      </c>
      <c r="CQ171" s="10">
        <v>5127</v>
      </c>
      <c r="CR171" s="10">
        <v>24762</v>
      </c>
      <c r="CS171" s="10">
        <v>0</v>
      </c>
      <c r="CT171" s="1">
        <v>9828</v>
      </c>
      <c r="CU171">
        <v>306</v>
      </c>
      <c r="CV171">
        <v>350</v>
      </c>
      <c r="CW171" s="1">
        <v>9784</v>
      </c>
      <c r="CX171">
        <v>149</v>
      </c>
      <c r="CY171">
        <v>0</v>
      </c>
      <c r="CZ171">
        <v>3</v>
      </c>
      <c r="DA171">
        <v>146</v>
      </c>
      <c r="DB171">
        <v>346</v>
      </c>
      <c r="DC171">
        <v>2</v>
      </c>
      <c r="DD171">
        <v>3</v>
      </c>
      <c r="DE171">
        <v>345</v>
      </c>
      <c r="DF171">
        <v>7</v>
      </c>
      <c r="DG171">
        <v>2</v>
      </c>
      <c r="DH171">
        <v>1</v>
      </c>
      <c r="DI171">
        <v>8</v>
      </c>
      <c r="DJ171" t="s">
        <v>297</v>
      </c>
      <c r="DK171">
        <v>0</v>
      </c>
      <c r="DL171">
        <v>0</v>
      </c>
      <c r="DM171">
        <v>0</v>
      </c>
      <c r="DN171">
        <v>0</v>
      </c>
      <c r="DO171" s="1">
        <v>10323</v>
      </c>
      <c r="DP171">
        <v>308</v>
      </c>
      <c r="DQ171">
        <v>356</v>
      </c>
      <c r="DR171" s="1">
        <v>10275</v>
      </c>
      <c r="DS171" t="s">
        <v>1862</v>
      </c>
      <c r="DT171">
        <v>12</v>
      </c>
      <c r="DU171" t="s">
        <v>280</v>
      </c>
      <c r="DV171" t="s">
        <v>273</v>
      </c>
      <c r="DW171" t="s">
        <v>280</v>
      </c>
      <c r="DX171" t="s">
        <v>280</v>
      </c>
      <c r="DY171" t="s">
        <v>280</v>
      </c>
      <c r="DZ171" t="s">
        <v>273</v>
      </c>
      <c r="EA171" t="s">
        <v>280</v>
      </c>
      <c r="EB171" t="s">
        <v>273</v>
      </c>
      <c r="EC171" t="s">
        <v>280</v>
      </c>
      <c r="ED171" t="s">
        <v>280</v>
      </c>
      <c r="EE171" t="s">
        <v>280</v>
      </c>
      <c r="EF171" t="s">
        <v>280</v>
      </c>
      <c r="EG171">
        <v>617</v>
      </c>
      <c r="EH171" s="1">
        <v>2895</v>
      </c>
      <c r="EI171" t="s">
        <v>281</v>
      </c>
      <c r="EJ171">
        <v>60</v>
      </c>
      <c r="EK171" t="s">
        <v>285</v>
      </c>
      <c r="EL171">
        <v>195</v>
      </c>
      <c r="EM171" t="s">
        <v>285</v>
      </c>
      <c r="EN171">
        <v>922</v>
      </c>
      <c r="EO171">
        <v>802</v>
      </c>
      <c r="EP171">
        <v>0</v>
      </c>
      <c r="EQ171" s="1">
        <v>1724</v>
      </c>
      <c r="ER171">
        <v>685</v>
      </c>
      <c r="ES171">
        <v>81</v>
      </c>
      <c r="ET171">
        <v>766</v>
      </c>
      <c r="EU171">
        <v>175</v>
      </c>
      <c r="EV171">
        <v>0</v>
      </c>
      <c r="EW171">
        <v>175</v>
      </c>
      <c r="EX171">
        <v>566</v>
      </c>
      <c r="EY171">
        <v>360</v>
      </c>
      <c r="EZ171">
        <v>926</v>
      </c>
      <c r="FA171">
        <v>0</v>
      </c>
      <c r="FB171">
        <v>0</v>
      </c>
      <c r="FC171">
        <v>0</v>
      </c>
      <c r="FD171" s="1">
        <v>1867</v>
      </c>
      <c r="FE171" s="1">
        <v>2348</v>
      </c>
      <c r="FF171" s="1">
        <v>1243</v>
      </c>
      <c r="FG171" s="1">
        <v>3591</v>
      </c>
      <c r="FH171">
        <v>0</v>
      </c>
      <c r="FI171">
        <v>3</v>
      </c>
      <c r="FJ171" t="s">
        <v>280</v>
      </c>
      <c r="FK171" t="s">
        <v>362</v>
      </c>
      <c r="FV171" t="s">
        <v>280</v>
      </c>
      <c r="FW171" t="s">
        <v>280</v>
      </c>
      <c r="FX171" t="s">
        <v>273</v>
      </c>
      <c r="FY171" t="s">
        <v>280</v>
      </c>
      <c r="FZ171" t="s">
        <v>273</v>
      </c>
      <c r="GA171" t="s">
        <v>280</v>
      </c>
      <c r="GB171">
        <v>1</v>
      </c>
      <c r="GC171" s="12"/>
      <c r="GE171">
        <v>23</v>
      </c>
      <c r="GF171">
        <v>9</v>
      </c>
      <c r="GG171">
        <v>32</v>
      </c>
      <c r="GH171">
        <v>0</v>
      </c>
      <c r="GI171">
        <v>138</v>
      </c>
      <c r="GJ171">
        <v>7</v>
      </c>
      <c r="GK171">
        <v>177</v>
      </c>
      <c r="GL171">
        <v>177</v>
      </c>
      <c r="GM171">
        <v>0</v>
      </c>
      <c r="GN171">
        <v>0</v>
      </c>
      <c r="GO171">
        <v>177</v>
      </c>
      <c r="GP171">
        <v>70</v>
      </c>
      <c r="GQ171">
        <v>102</v>
      </c>
      <c r="GR171">
        <v>172</v>
      </c>
      <c r="GS171">
        <v>0</v>
      </c>
      <c r="GT171">
        <v>941</v>
      </c>
      <c r="GU171">
        <v>108</v>
      </c>
      <c r="GV171" s="1">
        <v>1221</v>
      </c>
      <c r="GW171" s="1">
        <v>1221</v>
      </c>
      <c r="GX171">
        <v>0</v>
      </c>
      <c r="GY171">
        <v>0</v>
      </c>
      <c r="GZ171" s="1">
        <v>1221</v>
      </c>
      <c r="HA171">
        <v>0</v>
      </c>
      <c r="HB171">
        <v>0</v>
      </c>
      <c r="HC171">
        <v>0</v>
      </c>
      <c r="HD171">
        <v>0</v>
      </c>
      <c r="HE171">
        <v>0</v>
      </c>
      <c r="HF171">
        <v>0</v>
      </c>
      <c r="HG171">
        <v>0</v>
      </c>
      <c r="HH171">
        <v>0</v>
      </c>
      <c r="HI171" t="s">
        <v>273</v>
      </c>
      <c r="HJ171">
        <v>102</v>
      </c>
      <c r="HK171" t="s">
        <v>280</v>
      </c>
      <c r="HM171" t="s">
        <v>280</v>
      </c>
      <c r="HO171" t="s">
        <v>379</v>
      </c>
      <c r="HP171" t="s">
        <v>273</v>
      </c>
      <c r="HQ171">
        <v>4</v>
      </c>
      <c r="HR171" t="s">
        <v>753</v>
      </c>
      <c r="HS171" t="s">
        <v>392</v>
      </c>
      <c r="HT171" t="s">
        <v>365</v>
      </c>
      <c r="HU171" t="s">
        <v>273</v>
      </c>
      <c r="HV171" t="s">
        <v>278</v>
      </c>
      <c r="HX171" t="s">
        <v>393</v>
      </c>
      <c r="HZ171">
        <v>91</v>
      </c>
      <c r="IA171">
        <v>91</v>
      </c>
      <c r="IB171" t="s">
        <v>280</v>
      </c>
      <c r="IC171" t="s">
        <v>280</v>
      </c>
      <c r="ID171" t="s">
        <v>280</v>
      </c>
      <c r="IE171" t="s">
        <v>280</v>
      </c>
      <c r="IF171" t="s">
        <v>280</v>
      </c>
      <c r="IG171" t="s">
        <v>280</v>
      </c>
      <c r="IH171" t="s">
        <v>280</v>
      </c>
      <c r="II171" t="s">
        <v>280</v>
      </c>
      <c r="IJ171" t="s">
        <v>280</v>
      </c>
      <c r="IK171" t="s">
        <v>280</v>
      </c>
      <c r="IL171" t="s">
        <v>280</v>
      </c>
      <c r="IM171" t="s">
        <v>280</v>
      </c>
      <c r="IN171" t="s">
        <v>280</v>
      </c>
      <c r="IO171" t="s">
        <v>280</v>
      </c>
      <c r="IP171" t="s">
        <v>280</v>
      </c>
      <c r="IQ171" t="s">
        <v>280</v>
      </c>
      <c r="IR171" t="s">
        <v>280</v>
      </c>
      <c r="IS171" t="s">
        <v>280</v>
      </c>
      <c r="IU171" t="s">
        <v>280</v>
      </c>
      <c r="IW171">
        <v>1</v>
      </c>
      <c r="IX171">
        <v>20</v>
      </c>
      <c r="IY171">
        <v>0.5</v>
      </c>
      <c r="IZ171">
        <v>0</v>
      </c>
      <c r="JA171">
        <v>0</v>
      </c>
      <c r="JB171">
        <v>0</v>
      </c>
      <c r="JC171">
        <v>0</v>
      </c>
      <c r="JD171">
        <v>0</v>
      </c>
      <c r="JE171">
        <v>0</v>
      </c>
      <c r="JF171">
        <v>0.5</v>
      </c>
      <c r="JG171" t="s">
        <v>304</v>
      </c>
      <c r="JH171" s="14">
        <v>15</v>
      </c>
      <c r="JI171">
        <v>28</v>
      </c>
      <c r="JJ171">
        <v>7</v>
      </c>
      <c r="JK171" t="s">
        <v>1863</v>
      </c>
      <c r="JL171" t="s">
        <v>304</v>
      </c>
      <c r="JM171" s="2">
        <v>46102</v>
      </c>
    </row>
    <row r="172" spans="1:273" x14ac:dyDescent="0.25">
      <c r="A172" t="s">
        <v>1864</v>
      </c>
      <c r="B172" t="s">
        <v>1865</v>
      </c>
      <c r="C172" t="s">
        <v>1866</v>
      </c>
      <c r="D172" t="s">
        <v>1867</v>
      </c>
      <c r="E172">
        <v>68047</v>
      </c>
      <c r="F172" t="s">
        <v>1868</v>
      </c>
      <c r="G172" t="s">
        <v>1869</v>
      </c>
      <c r="H172" t="s">
        <v>310</v>
      </c>
      <c r="I172" s="1">
        <v>1089</v>
      </c>
      <c r="J172" s="1">
        <v>1089</v>
      </c>
      <c r="K172">
        <v>0</v>
      </c>
      <c r="L172">
        <v>0</v>
      </c>
      <c r="M172">
        <v>1964</v>
      </c>
      <c r="N172">
        <v>1985</v>
      </c>
      <c r="O172" t="s">
        <v>273</v>
      </c>
      <c r="Q172" t="s">
        <v>274</v>
      </c>
      <c r="R172" t="s">
        <v>275</v>
      </c>
      <c r="S172" t="s">
        <v>276</v>
      </c>
      <c r="T172" t="s">
        <v>273</v>
      </c>
      <c r="U172" t="s">
        <v>277</v>
      </c>
      <c r="W172">
        <v>1</v>
      </c>
      <c r="X172" t="s">
        <v>273</v>
      </c>
      <c r="Y172" t="s">
        <v>273</v>
      </c>
      <c r="Z172">
        <v>15</v>
      </c>
      <c r="AA172" t="s">
        <v>280</v>
      </c>
      <c r="AC172" t="s">
        <v>273</v>
      </c>
      <c r="AE172" t="s">
        <v>273</v>
      </c>
      <c r="AF172" t="s">
        <v>1870</v>
      </c>
      <c r="AG172" s="1">
        <v>3380</v>
      </c>
      <c r="AH172" s="1">
        <v>1404</v>
      </c>
      <c r="AI172">
        <v>52</v>
      </c>
      <c r="AJ172" s="1">
        <v>1404</v>
      </c>
      <c r="AK172" s="2">
        <v>45566</v>
      </c>
      <c r="AL172" s="2">
        <v>45930</v>
      </c>
      <c r="AM172" s="10">
        <v>103851</v>
      </c>
      <c r="AO172" s="10"/>
      <c r="AQ172" s="10"/>
      <c r="AR172" t="s">
        <v>1871</v>
      </c>
      <c r="AS172" s="10">
        <v>7000</v>
      </c>
      <c r="AT172" s="10">
        <v>110851</v>
      </c>
      <c r="AU172" s="10">
        <v>722</v>
      </c>
      <c r="AV172" s="10">
        <v>0</v>
      </c>
      <c r="AW172" s="10">
        <v>0</v>
      </c>
      <c r="AX172" s="10">
        <v>0</v>
      </c>
      <c r="AY172" s="10">
        <v>0</v>
      </c>
      <c r="AZ172" s="10">
        <v>722</v>
      </c>
      <c r="BB172" s="10">
        <v>0</v>
      </c>
      <c r="BC172" s="10">
        <v>0</v>
      </c>
      <c r="BD172" s="10">
        <v>0</v>
      </c>
      <c r="BE172" s="10">
        <v>0</v>
      </c>
      <c r="BF172" t="s">
        <v>1872</v>
      </c>
      <c r="BG172" s="10">
        <v>10168</v>
      </c>
      <c r="BH172" s="10">
        <v>10168</v>
      </c>
      <c r="BI172" s="10">
        <v>121741</v>
      </c>
      <c r="BJ172" s="10">
        <v>0</v>
      </c>
      <c r="BK172" s="10">
        <v>0</v>
      </c>
      <c r="BL172" s="10">
        <v>0</v>
      </c>
      <c r="BM172" s="10">
        <v>0</v>
      </c>
      <c r="BN172" s="10">
        <v>0</v>
      </c>
      <c r="BO172" t="s">
        <v>273</v>
      </c>
      <c r="BP172" t="s">
        <v>1873</v>
      </c>
      <c r="BQ172" s="10">
        <v>0</v>
      </c>
      <c r="BR172" s="10">
        <v>10</v>
      </c>
      <c r="BS172">
        <v>3</v>
      </c>
      <c r="BT172" s="10">
        <v>52949</v>
      </c>
      <c r="BU172" s="10">
        <v>16191</v>
      </c>
      <c r="BV172" s="10">
        <v>69140</v>
      </c>
      <c r="BW172" t="s">
        <v>273</v>
      </c>
      <c r="BX172" t="s">
        <v>273</v>
      </c>
      <c r="BY172" t="s">
        <v>280</v>
      </c>
      <c r="BZ172" t="s">
        <v>273</v>
      </c>
      <c r="CA172" t="s">
        <v>273</v>
      </c>
      <c r="CB172" t="s">
        <v>273</v>
      </c>
      <c r="CC172" t="s">
        <v>280</v>
      </c>
      <c r="CD172" t="s">
        <v>273</v>
      </c>
      <c r="CE172" t="s">
        <v>273</v>
      </c>
      <c r="CF172" t="s">
        <v>273</v>
      </c>
      <c r="CH172" s="10">
        <v>6801</v>
      </c>
      <c r="CI172" s="10">
        <v>2678</v>
      </c>
      <c r="CJ172" s="10">
        <v>298</v>
      </c>
      <c r="CK172" s="10">
        <v>9777</v>
      </c>
      <c r="CL172" s="10">
        <v>7099</v>
      </c>
      <c r="CM172" s="10">
        <v>734</v>
      </c>
      <c r="CN172" s="10">
        <v>1061</v>
      </c>
      <c r="CO172" s="10">
        <v>10</v>
      </c>
      <c r="CP172" s="10">
        <v>27478</v>
      </c>
      <c r="CQ172" s="10">
        <v>36382</v>
      </c>
      <c r="CR172" s="10">
        <v>115299</v>
      </c>
      <c r="CS172" s="10">
        <v>0</v>
      </c>
      <c r="CT172" s="1">
        <v>17427</v>
      </c>
      <c r="CU172">
        <v>465</v>
      </c>
      <c r="CV172">
        <v>538</v>
      </c>
      <c r="CW172" s="1">
        <v>17354</v>
      </c>
      <c r="CX172">
        <v>197</v>
      </c>
      <c r="CY172">
        <v>29</v>
      </c>
      <c r="CZ172">
        <v>31</v>
      </c>
      <c r="DA172">
        <v>195</v>
      </c>
      <c r="DB172">
        <v>223</v>
      </c>
      <c r="DC172">
        <v>22</v>
      </c>
      <c r="DD172">
        <v>18</v>
      </c>
      <c r="DE172">
        <v>227</v>
      </c>
      <c r="DF172">
        <v>32</v>
      </c>
      <c r="DG172">
        <v>2</v>
      </c>
      <c r="DH172">
        <v>3</v>
      </c>
      <c r="DI172">
        <v>31</v>
      </c>
      <c r="DJ172" t="s">
        <v>278</v>
      </c>
      <c r="DK172">
        <v>0</v>
      </c>
      <c r="DL172">
        <v>0</v>
      </c>
      <c r="DM172">
        <v>0</v>
      </c>
      <c r="DN172">
        <v>0</v>
      </c>
      <c r="DO172" s="1">
        <v>17847</v>
      </c>
      <c r="DP172">
        <v>516</v>
      </c>
      <c r="DQ172">
        <v>587</v>
      </c>
      <c r="DR172" s="1">
        <v>17776</v>
      </c>
      <c r="DS172" t="s">
        <v>430</v>
      </c>
      <c r="DT172">
        <v>6</v>
      </c>
      <c r="DU172" t="s">
        <v>273</v>
      </c>
      <c r="DV172" t="s">
        <v>273</v>
      </c>
      <c r="DW172" t="s">
        <v>280</v>
      </c>
      <c r="DX172" t="s">
        <v>273</v>
      </c>
      <c r="DY172" t="s">
        <v>280</v>
      </c>
      <c r="DZ172" t="s">
        <v>273</v>
      </c>
      <c r="EA172" t="s">
        <v>273</v>
      </c>
      <c r="EB172" t="s">
        <v>273</v>
      </c>
      <c r="EC172" t="s">
        <v>280</v>
      </c>
      <c r="ED172" t="s">
        <v>280</v>
      </c>
      <c r="EE172" t="s">
        <v>280</v>
      </c>
      <c r="EF172" t="s">
        <v>280</v>
      </c>
      <c r="EG172">
        <v>573</v>
      </c>
      <c r="EH172" s="1">
        <v>1560</v>
      </c>
      <c r="EI172" t="s">
        <v>285</v>
      </c>
      <c r="EJ172">
        <v>208</v>
      </c>
      <c r="EK172" t="s">
        <v>285</v>
      </c>
      <c r="EL172">
        <v>216</v>
      </c>
      <c r="EM172" t="s">
        <v>281</v>
      </c>
      <c r="EN172" s="1">
        <v>4722</v>
      </c>
      <c r="EO172" s="1">
        <v>3726</v>
      </c>
      <c r="EP172">
        <v>0</v>
      </c>
      <c r="EQ172" s="1">
        <v>8448</v>
      </c>
      <c r="ER172" s="1">
        <v>1075</v>
      </c>
      <c r="ES172">
        <v>210</v>
      </c>
      <c r="ET172" s="1">
        <v>1285</v>
      </c>
      <c r="EU172">
        <v>161</v>
      </c>
      <c r="EV172">
        <v>1</v>
      </c>
      <c r="EW172">
        <v>162</v>
      </c>
      <c r="EX172" s="1">
        <v>1708</v>
      </c>
      <c r="EY172">
        <v>218</v>
      </c>
      <c r="EZ172" s="1">
        <v>1926</v>
      </c>
      <c r="FA172">
        <v>0</v>
      </c>
      <c r="FB172">
        <v>0</v>
      </c>
      <c r="FC172">
        <v>0</v>
      </c>
      <c r="FD172" s="1">
        <v>3373</v>
      </c>
      <c r="FE172" s="1">
        <v>7666</v>
      </c>
      <c r="FF172" s="1">
        <v>4155</v>
      </c>
      <c r="FG172" s="1">
        <v>11821</v>
      </c>
      <c r="FH172">
        <v>8</v>
      </c>
      <c r="FI172">
        <v>318</v>
      </c>
      <c r="FJ172" t="s">
        <v>280</v>
      </c>
      <c r="FK172" t="s">
        <v>295</v>
      </c>
      <c r="FV172" t="s">
        <v>273</v>
      </c>
      <c r="FW172" t="s">
        <v>280</v>
      </c>
      <c r="FX172" t="s">
        <v>273</v>
      </c>
      <c r="FY172" t="s">
        <v>273</v>
      </c>
      <c r="FZ172" t="s">
        <v>280</v>
      </c>
      <c r="GA172" t="s">
        <v>280</v>
      </c>
      <c r="GB172">
        <v>37</v>
      </c>
      <c r="GC172" s="12" t="s">
        <v>280</v>
      </c>
      <c r="GE172">
        <v>10</v>
      </c>
      <c r="GF172">
        <v>34</v>
      </c>
      <c r="GG172">
        <v>44</v>
      </c>
      <c r="GH172">
        <v>3</v>
      </c>
      <c r="GI172">
        <v>14</v>
      </c>
      <c r="GJ172">
        <v>3</v>
      </c>
      <c r="GK172">
        <v>64</v>
      </c>
      <c r="GL172">
        <v>40</v>
      </c>
      <c r="GM172">
        <v>24</v>
      </c>
      <c r="GN172">
        <v>0</v>
      </c>
      <c r="GO172">
        <v>64</v>
      </c>
      <c r="GP172">
        <v>132</v>
      </c>
      <c r="GQ172">
        <v>594</v>
      </c>
      <c r="GR172">
        <v>726</v>
      </c>
      <c r="GS172">
        <v>18</v>
      </c>
      <c r="GT172">
        <v>98</v>
      </c>
      <c r="GU172">
        <v>92</v>
      </c>
      <c r="GV172">
        <v>934</v>
      </c>
      <c r="GW172">
        <v>443</v>
      </c>
      <c r="GX172">
        <v>491</v>
      </c>
      <c r="GY172">
        <v>0</v>
      </c>
      <c r="GZ172">
        <v>934</v>
      </c>
      <c r="HA172">
        <v>0</v>
      </c>
      <c r="HB172">
        <v>0</v>
      </c>
      <c r="HC172">
        <v>3</v>
      </c>
      <c r="HD172">
        <v>0</v>
      </c>
      <c r="HE172">
        <v>3</v>
      </c>
      <c r="HF172">
        <v>0</v>
      </c>
      <c r="HG172">
        <v>3</v>
      </c>
      <c r="HH172">
        <v>0</v>
      </c>
      <c r="HI172" t="s">
        <v>273</v>
      </c>
      <c r="HJ172">
        <v>104</v>
      </c>
      <c r="HK172" t="s">
        <v>273</v>
      </c>
      <c r="HL172">
        <v>10</v>
      </c>
      <c r="HM172" t="s">
        <v>273</v>
      </c>
      <c r="HN172">
        <v>26</v>
      </c>
      <c r="HO172" t="s">
        <v>431</v>
      </c>
      <c r="HP172" t="s">
        <v>273</v>
      </c>
      <c r="HQ172">
        <v>8</v>
      </c>
      <c r="HR172" t="s">
        <v>1874</v>
      </c>
      <c r="HS172" t="s">
        <v>1875</v>
      </c>
      <c r="HT172" t="s">
        <v>299</v>
      </c>
      <c r="HU172" t="s">
        <v>273</v>
      </c>
      <c r="HV172" t="s">
        <v>278</v>
      </c>
      <c r="HX172" t="s">
        <v>286</v>
      </c>
      <c r="HY172" t="s">
        <v>1876</v>
      </c>
      <c r="HZ172">
        <v>153</v>
      </c>
      <c r="IA172">
        <v>62</v>
      </c>
      <c r="IB172" t="s">
        <v>280</v>
      </c>
      <c r="IC172" t="s">
        <v>280</v>
      </c>
      <c r="ID172" t="s">
        <v>280</v>
      </c>
      <c r="IE172" t="s">
        <v>280</v>
      </c>
      <c r="IF172" t="s">
        <v>280</v>
      </c>
      <c r="IG172" t="s">
        <v>280</v>
      </c>
      <c r="IH172" t="s">
        <v>280</v>
      </c>
      <c r="II172" t="s">
        <v>273</v>
      </c>
      <c r="IJ172" t="s">
        <v>280</v>
      </c>
      <c r="IK172" t="s">
        <v>273</v>
      </c>
      <c r="IL172" t="s">
        <v>280</v>
      </c>
      <c r="IM172" t="s">
        <v>280</v>
      </c>
      <c r="IN172" t="s">
        <v>280</v>
      </c>
      <c r="IO172" t="s">
        <v>280</v>
      </c>
      <c r="IP172" t="s">
        <v>280</v>
      </c>
      <c r="IQ172" t="s">
        <v>280</v>
      </c>
      <c r="IR172" t="s">
        <v>280</v>
      </c>
      <c r="IS172" t="s">
        <v>280</v>
      </c>
      <c r="IU172" t="s">
        <v>280</v>
      </c>
      <c r="IW172">
        <v>2</v>
      </c>
      <c r="IX172">
        <v>45</v>
      </c>
      <c r="IY172">
        <v>1.1299999999999999</v>
      </c>
      <c r="IZ172">
        <v>0</v>
      </c>
      <c r="JA172">
        <v>0</v>
      </c>
      <c r="JB172">
        <v>0</v>
      </c>
      <c r="JC172">
        <v>2</v>
      </c>
      <c r="JD172">
        <v>5</v>
      </c>
      <c r="JE172">
        <v>0.13</v>
      </c>
      <c r="JF172">
        <v>1.26</v>
      </c>
      <c r="JG172" t="s">
        <v>304</v>
      </c>
      <c r="JH172" s="14">
        <v>23.312999999999999</v>
      </c>
      <c r="JI172">
        <v>1</v>
      </c>
      <c r="JJ172">
        <v>2</v>
      </c>
      <c r="JK172" t="s">
        <v>1877</v>
      </c>
      <c r="JL172" t="s">
        <v>304</v>
      </c>
      <c r="JM172" s="2">
        <v>46128</v>
      </c>
    </row>
    <row r="173" spans="1:273" x14ac:dyDescent="0.25">
      <c r="A173" t="s">
        <v>2720</v>
      </c>
      <c r="B173" t="s">
        <v>2721</v>
      </c>
      <c r="C173" t="s">
        <v>2722</v>
      </c>
      <c r="D173" t="s">
        <v>2723</v>
      </c>
      <c r="E173">
        <v>68652</v>
      </c>
      <c r="F173" t="s">
        <v>308</v>
      </c>
      <c r="G173" t="s">
        <v>2724</v>
      </c>
      <c r="H173" t="s">
        <v>310</v>
      </c>
      <c r="I173">
        <v>326</v>
      </c>
      <c r="J173">
        <v>326</v>
      </c>
      <c r="K173">
        <v>0</v>
      </c>
      <c r="L173">
        <v>0</v>
      </c>
      <c r="M173">
        <v>1986</v>
      </c>
      <c r="N173">
        <v>2024</v>
      </c>
      <c r="O173" t="s">
        <v>280</v>
      </c>
      <c r="P173" t="s">
        <v>2725</v>
      </c>
      <c r="Q173" t="s">
        <v>274</v>
      </c>
      <c r="R173" t="s">
        <v>275</v>
      </c>
      <c r="S173" t="s">
        <v>276</v>
      </c>
      <c r="T173" t="s">
        <v>280</v>
      </c>
      <c r="U173" t="s">
        <v>277</v>
      </c>
      <c r="W173">
        <v>1</v>
      </c>
      <c r="X173" t="s">
        <v>273</v>
      </c>
      <c r="Y173" t="s">
        <v>273</v>
      </c>
      <c r="Z173">
        <v>2</v>
      </c>
      <c r="AA173" t="s">
        <v>280</v>
      </c>
      <c r="AF173" t="s">
        <v>2726</v>
      </c>
      <c r="AG173">
        <v>644</v>
      </c>
      <c r="AH173" s="1">
        <v>500</v>
      </c>
      <c r="AI173">
        <v>50</v>
      </c>
      <c r="AJ173">
        <v>500</v>
      </c>
      <c r="AK173" s="2">
        <v>45566</v>
      </c>
      <c r="AL173" s="2">
        <v>45930</v>
      </c>
      <c r="AM173" s="10">
        <v>2500</v>
      </c>
      <c r="AO173" s="10"/>
      <c r="AQ173" s="10"/>
      <c r="AS173" s="10"/>
      <c r="AT173" s="10">
        <v>2500</v>
      </c>
      <c r="AU173" s="10">
        <v>200</v>
      </c>
      <c r="AV173" s="10">
        <v>0</v>
      </c>
      <c r="AW173" s="10">
        <v>0</v>
      </c>
      <c r="AX173" s="10">
        <v>0</v>
      </c>
      <c r="AY173" s="10">
        <v>0</v>
      </c>
      <c r="AZ173" s="10">
        <v>200</v>
      </c>
      <c r="BB173" s="10">
        <v>0</v>
      </c>
      <c r="BC173" s="10">
        <v>0</v>
      </c>
      <c r="BD173" s="10">
        <v>0</v>
      </c>
      <c r="BE173" s="10">
        <v>0</v>
      </c>
      <c r="BF173" t="s">
        <v>2727</v>
      </c>
      <c r="BG173" s="10">
        <v>1400</v>
      </c>
      <c r="BH173" s="10">
        <v>1400</v>
      </c>
      <c r="BI173" s="10">
        <v>4100</v>
      </c>
      <c r="BJ173" s="10">
        <v>0</v>
      </c>
      <c r="BK173" s="10">
        <v>0</v>
      </c>
      <c r="BL173" s="10">
        <v>0</v>
      </c>
      <c r="BM173" s="10">
        <v>0</v>
      </c>
      <c r="BN173" s="10">
        <v>0</v>
      </c>
      <c r="BO173" t="s">
        <v>280</v>
      </c>
      <c r="BQ173" s="10"/>
      <c r="BR173" s="10"/>
      <c r="BS173">
        <v>0</v>
      </c>
      <c r="BT173" s="10">
        <v>0</v>
      </c>
      <c r="BU173" s="10">
        <v>0</v>
      </c>
      <c r="BV173" s="10">
        <v>0</v>
      </c>
      <c r="BW173" t="s">
        <v>280</v>
      </c>
      <c r="BX173" t="s">
        <v>280</v>
      </c>
      <c r="BY173" t="s">
        <v>280</v>
      </c>
      <c r="BZ173" t="s">
        <v>280</v>
      </c>
      <c r="CA173" t="s">
        <v>280</v>
      </c>
      <c r="CB173" t="s">
        <v>280</v>
      </c>
      <c r="CC173" t="s">
        <v>280</v>
      </c>
      <c r="CD173" t="s">
        <v>280</v>
      </c>
      <c r="CE173" t="s">
        <v>280</v>
      </c>
      <c r="CF173" t="s">
        <v>280</v>
      </c>
      <c r="CH173" s="10">
        <v>300</v>
      </c>
      <c r="CI173" s="10">
        <v>0</v>
      </c>
      <c r="CJ173" s="10">
        <v>0</v>
      </c>
      <c r="CK173" s="10">
        <v>300</v>
      </c>
      <c r="CL173" s="10">
        <v>900</v>
      </c>
      <c r="CM173" s="10">
        <v>1200</v>
      </c>
      <c r="CN173" s="10">
        <v>0</v>
      </c>
      <c r="CO173" s="10">
        <v>0</v>
      </c>
      <c r="CP173" s="10">
        <v>0</v>
      </c>
      <c r="CQ173" s="10">
        <v>2100</v>
      </c>
      <c r="CR173" s="10">
        <v>2400</v>
      </c>
      <c r="CS173" s="10">
        <v>0</v>
      </c>
      <c r="CT173" s="1">
        <v>5600</v>
      </c>
      <c r="CU173">
        <v>250</v>
      </c>
      <c r="CV173">
        <v>100</v>
      </c>
      <c r="CW173" s="1">
        <v>5750</v>
      </c>
      <c r="CX173">
        <v>0</v>
      </c>
      <c r="CY173">
        <v>0</v>
      </c>
      <c r="CZ173">
        <v>0</v>
      </c>
      <c r="DA173">
        <v>0</v>
      </c>
      <c r="DB173">
        <v>0</v>
      </c>
      <c r="DC173">
        <v>0</v>
      </c>
      <c r="DD173">
        <v>0</v>
      </c>
      <c r="DE173">
        <v>0</v>
      </c>
      <c r="DF173">
        <v>3</v>
      </c>
      <c r="DG173">
        <v>0</v>
      </c>
      <c r="DH173">
        <v>0</v>
      </c>
      <c r="DI173">
        <v>3</v>
      </c>
      <c r="DJ173" t="s">
        <v>2728</v>
      </c>
      <c r="DK173">
        <v>0</v>
      </c>
      <c r="DL173">
        <v>0</v>
      </c>
      <c r="DM173">
        <v>0</v>
      </c>
      <c r="DN173">
        <v>0</v>
      </c>
      <c r="DO173" s="1">
        <v>5600</v>
      </c>
      <c r="DP173">
        <v>250</v>
      </c>
      <c r="DQ173">
        <v>100</v>
      </c>
      <c r="DR173" s="1">
        <v>5750</v>
      </c>
      <c r="DS173" t="s">
        <v>297</v>
      </c>
      <c r="DT173">
        <v>0</v>
      </c>
      <c r="DU173" t="s">
        <v>280</v>
      </c>
      <c r="DV173" t="s">
        <v>280</v>
      </c>
      <c r="DW173" t="s">
        <v>280</v>
      </c>
      <c r="DX173" t="s">
        <v>280</v>
      </c>
      <c r="DY173" t="s">
        <v>280</v>
      </c>
      <c r="DZ173" t="s">
        <v>280</v>
      </c>
      <c r="EA173" t="s">
        <v>280</v>
      </c>
      <c r="EB173" t="s">
        <v>280</v>
      </c>
      <c r="EC173" t="s">
        <v>280</v>
      </c>
      <c r="ED173" t="s">
        <v>280</v>
      </c>
      <c r="EE173" t="s">
        <v>280</v>
      </c>
      <c r="EF173" t="s">
        <v>280</v>
      </c>
      <c r="EG173">
        <v>150</v>
      </c>
      <c r="EH173">
        <v>250</v>
      </c>
      <c r="EI173" t="s">
        <v>285</v>
      </c>
      <c r="EJ173">
        <v>4</v>
      </c>
      <c r="EK173" t="s">
        <v>285</v>
      </c>
      <c r="EL173">
        <v>30</v>
      </c>
      <c r="EM173" t="s">
        <v>285</v>
      </c>
      <c r="EN173">
        <v>150</v>
      </c>
      <c r="EO173">
        <v>200</v>
      </c>
      <c r="EP173">
        <v>0</v>
      </c>
      <c r="EQ173">
        <v>350</v>
      </c>
      <c r="ER173">
        <v>0</v>
      </c>
      <c r="ES173">
        <v>0</v>
      </c>
      <c r="ET173">
        <v>0</v>
      </c>
      <c r="EU173">
        <v>0</v>
      </c>
      <c r="EV173">
        <v>0</v>
      </c>
      <c r="EW173">
        <v>0</v>
      </c>
      <c r="EX173">
        <v>0</v>
      </c>
      <c r="EY173">
        <v>0</v>
      </c>
      <c r="EZ173">
        <v>0</v>
      </c>
      <c r="FA173">
        <v>0</v>
      </c>
      <c r="FB173">
        <v>0</v>
      </c>
      <c r="FC173">
        <v>0</v>
      </c>
      <c r="FD173">
        <v>0</v>
      </c>
      <c r="FE173">
        <v>150</v>
      </c>
      <c r="FF173">
        <v>200</v>
      </c>
      <c r="FG173">
        <v>350</v>
      </c>
      <c r="FH173">
        <v>0</v>
      </c>
      <c r="FI173">
        <v>0</v>
      </c>
      <c r="FJ173" t="s">
        <v>280</v>
      </c>
      <c r="FK173" t="s">
        <v>362</v>
      </c>
      <c r="FV173" t="s">
        <v>280</v>
      </c>
      <c r="FW173" t="s">
        <v>280</v>
      </c>
      <c r="FX173" t="s">
        <v>273</v>
      </c>
      <c r="FY173" t="s">
        <v>280</v>
      </c>
      <c r="FZ173" t="s">
        <v>280</v>
      </c>
      <c r="GA173" t="s">
        <v>280</v>
      </c>
      <c r="GB173">
        <v>2</v>
      </c>
      <c r="GC173" s="12"/>
      <c r="GE173">
        <v>12</v>
      </c>
      <c r="GF173">
        <v>12</v>
      </c>
      <c r="GG173">
        <v>24</v>
      </c>
      <c r="GH173">
        <v>0</v>
      </c>
      <c r="GI173">
        <v>0</v>
      </c>
      <c r="GJ173">
        <v>0</v>
      </c>
      <c r="GK173">
        <v>24</v>
      </c>
      <c r="GL173">
        <v>24</v>
      </c>
      <c r="GM173">
        <v>0</v>
      </c>
      <c r="GN173">
        <v>0</v>
      </c>
      <c r="GO173">
        <v>24</v>
      </c>
      <c r="GP173">
        <v>20</v>
      </c>
      <c r="GQ173">
        <v>20</v>
      </c>
      <c r="GR173">
        <v>40</v>
      </c>
      <c r="GS173">
        <v>0</v>
      </c>
      <c r="GT173">
        <v>0</v>
      </c>
      <c r="GU173">
        <v>0</v>
      </c>
      <c r="GV173">
        <v>40</v>
      </c>
      <c r="GW173">
        <v>40</v>
      </c>
      <c r="GX173">
        <v>0</v>
      </c>
      <c r="GY173">
        <v>0</v>
      </c>
      <c r="GZ173">
        <v>40</v>
      </c>
      <c r="HA173">
        <v>0</v>
      </c>
      <c r="HB173">
        <v>0</v>
      </c>
      <c r="HC173">
        <v>0</v>
      </c>
      <c r="HD173">
        <v>0</v>
      </c>
      <c r="HE173">
        <v>0</v>
      </c>
      <c r="HF173">
        <v>0</v>
      </c>
      <c r="HG173">
        <v>0</v>
      </c>
      <c r="HH173">
        <v>0</v>
      </c>
      <c r="HI173" t="s">
        <v>273</v>
      </c>
      <c r="HJ173">
        <v>15</v>
      </c>
      <c r="HK173" t="s">
        <v>280</v>
      </c>
      <c r="HM173" t="s">
        <v>280</v>
      </c>
      <c r="HO173">
        <v>0</v>
      </c>
      <c r="HP173" t="s">
        <v>273</v>
      </c>
      <c r="HQ173">
        <v>2</v>
      </c>
      <c r="HR173">
        <v>0</v>
      </c>
      <c r="HS173" t="s">
        <v>1344</v>
      </c>
      <c r="HT173" t="s">
        <v>544</v>
      </c>
      <c r="HU173" t="s">
        <v>273</v>
      </c>
      <c r="HV173" t="s">
        <v>278</v>
      </c>
      <c r="HX173" t="s">
        <v>393</v>
      </c>
      <c r="HZ173">
        <v>60</v>
      </c>
      <c r="IA173">
        <v>60</v>
      </c>
      <c r="IB173" t="s">
        <v>280</v>
      </c>
      <c r="IC173" t="s">
        <v>280</v>
      </c>
      <c r="ID173" t="s">
        <v>280</v>
      </c>
      <c r="IE173" t="s">
        <v>280</v>
      </c>
      <c r="IF173" t="s">
        <v>280</v>
      </c>
      <c r="IG173" t="s">
        <v>280</v>
      </c>
      <c r="IH173" t="s">
        <v>280</v>
      </c>
      <c r="II173" t="s">
        <v>273</v>
      </c>
      <c r="IJ173" t="s">
        <v>280</v>
      </c>
      <c r="IK173" t="s">
        <v>280</v>
      </c>
      <c r="IL173" t="s">
        <v>280</v>
      </c>
      <c r="IM173" t="s">
        <v>280</v>
      </c>
      <c r="IN173" t="s">
        <v>280</v>
      </c>
      <c r="IO173" t="s">
        <v>280</v>
      </c>
      <c r="IP173" t="s">
        <v>280</v>
      </c>
      <c r="IQ173" t="s">
        <v>280</v>
      </c>
      <c r="IR173" t="s">
        <v>280</v>
      </c>
      <c r="IS173" t="s">
        <v>280</v>
      </c>
      <c r="IU173" t="s">
        <v>280</v>
      </c>
      <c r="IW173">
        <v>0</v>
      </c>
      <c r="IX173">
        <v>0</v>
      </c>
      <c r="IY173">
        <v>0</v>
      </c>
      <c r="IZ173">
        <v>0</v>
      </c>
      <c r="JA173">
        <v>0</v>
      </c>
      <c r="JB173">
        <v>0</v>
      </c>
      <c r="JC173">
        <v>0</v>
      </c>
      <c r="JD173">
        <v>0</v>
      </c>
      <c r="JE173">
        <v>0</v>
      </c>
      <c r="JF173">
        <v>0</v>
      </c>
      <c r="JG173" t="s">
        <v>554</v>
      </c>
      <c r="JH173" s="14">
        <v>0</v>
      </c>
      <c r="JI173">
        <v>5</v>
      </c>
      <c r="JJ173">
        <v>8</v>
      </c>
      <c r="JK173" t="s">
        <v>2729</v>
      </c>
      <c r="JL173" t="s">
        <v>2730</v>
      </c>
      <c r="JM173" s="2">
        <v>46097</v>
      </c>
    </row>
    <row r="174" spans="1:273" x14ac:dyDescent="0.25">
      <c r="A174" t="s">
        <v>1878</v>
      </c>
      <c r="B174" t="s">
        <v>1879</v>
      </c>
      <c r="C174" t="s">
        <v>372</v>
      </c>
      <c r="D174" t="s">
        <v>1807</v>
      </c>
      <c r="E174">
        <v>68767</v>
      </c>
      <c r="F174" t="s">
        <v>1807</v>
      </c>
      <c r="G174" t="s">
        <v>1880</v>
      </c>
      <c r="H174" t="s">
        <v>310</v>
      </c>
      <c r="I174">
        <v>1843</v>
      </c>
      <c r="J174">
        <v>1843</v>
      </c>
      <c r="K174">
        <v>0</v>
      </c>
      <c r="L174">
        <v>0</v>
      </c>
      <c r="M174">
        <v>2001</v>
      </c>
      <c r="O174" t="s">
        <v>280</v>
      </c>
      <c r="Q174" t="s">
        <v>274</v>
      </c>
      <c r="R174" t="s">
        <v>275</v>
      </c>
      <c r="S174" t="s">
        <v>276</v>
      </c>
      <c r="T174" t="s">
        <v>273</v>
      </c>
      <c r="U174" t="s">
        <v>277</v>
      </c>
      <c r="W174">
        <v>1</v>
      </c>
      <c r="X174" t="s">
        <v>273</v>
      </c>
      <c r="Y174" t="s">
        <v>273</v>
      </c>
      <c r="Z174">
        <v>197</v>
      </c>
      <c r="AA174" t="s">
        <v>280</v>
      </c>
      <c r="AC174" t="s">
        <v>273</v>
      </c>
      <c r="AE174" t="s">
        <v>273</v>
      </c>
      <c r="AG174" s="1">
        <v>6500</v>
      </c>
      <c r="AH174" s="1">
        <v>2236</v>
      </c>
      <c r="AI174">
        <v>52</v>
      </c>
      <c r="AJ174" s="1">
        <v>2236</v>
      </c>
      <c r="AK174" s="2">
        <v>45566</v>
      </c>
      <c r="AL174" s="2">
        <v>45930</v>
      </c>
      <c r="AM174" s="10">
        <v>155345</v>
      </c>
      <c r="AO174" s="10"/>
      <c r="AP174" t="s">
        <v>1809</v>
      </c>
      <c r="AQ174" s="10">
        <v>11000</v>
      </c>
      <c r="AS174" s="10"/>
      <c r="AT174" s="10">
        <v>166345</v>
      </c>
      <c r="AU174" s="10">
        <v>1338</v>
      </c>
      <c r="AV174" s="10">
        <v>0</v>
      </c>
      <c r="AW174" s="10">
        <v>611</v>
      </c>
      <c r="AX174" s="10">
        <v>0</v>
      </c>
      <c r="AY174" s="10">
        <v>0</v>
      </c>
      <c r="AZ174" s="10">
        <v>1949</v>
      </c>
      <c r="BB174" s="10">
        <v>0</v>
      </c>
      <c r="BC174" s="10">
        <v>0</v>
      </c>
      <c r="BD174" s="10">
        <v>0</v>
      </c>
      <c r="BE174" s="10">
        <v>0</v>
      </c>
      <c r="BF174" t="s">
        <v>1881</v>
      </c>
      <c r="BG174" s="10">
        <v>1127</v>
      </c>
      <c r="BH174" s="10">
        <v>1127</v>
      </c>
      <c r="BI174" s="10">
        <v>169421</v>
      </c>
      <c r="BJ174" s="10">
        <v>0</v>
      </c>
      <c r="BK174" s="10">
        <v>0</v>
      </c>
      <c r="BL174" s="10">
        <v>0</v>
      </c>
      <c r="BM174" s="10">
        <v>0</v>
      </c>
      <c r="BN174" s="10">
        <v>0</v>
      </c>
      <c r="BO174" t="s">
        <v>280</v>
      </c>
      <c r="BQ174" s="10"/>
      <c r="BR174" s="10"/>
      <c r="BS174">
        <v>0</v>
      </c>
      <c r="BT174" s="10">
        <v>73257</v>
      </c>
      <c r="BU174" s="10">
        <v>9846</v>
      </c>
      <c r="BV174" s="10">
        <v>83103</v>
      </c>
      <c r="BW174" t="s">
        <v>273</v>
      </c>
      <c r="BX174" t="s">
        <v>273</v>
      </c>
      <c r="BY174" t="s">
        <v>273</v>
      </c>
      <c r="BZ174" t="s">
        <v>273</v>
      </c>
      <c r="CA174" t="s">
        <v>273</v>
      </c>
      <c r="CB174" t="s">
        <v>273</v>
      </c>
      <c r="CC174" t="s">
        <v>273</v>
      </c>
      <c r="CD174" t="s">
        <v>273</v>
      </c>
      <c r="CE174" t="s">
        <v>273</v>
      </c>
      <c r="CF174" t="s">
        <v>273</v>
      </c>
      <c r="CH174" s="10">
        <v>12223</v>
      </c>
      <c r="CI174" s="10">
        <v>1034</v>
      </c>
      <c r="CJ174" s="10">
        <v>0</v>
      </c>
      <c r="CK174" s="10">
        <v>13257</v>
      </c>
      <c r="CL174" s="10">
        <v>0</v>
      </c>
      <c r="CM174" s="10">
        <v>576</v>
      </c>
      <c r="CN174" s="10">
        <v>350</v>
      </c>
      <c r="CO174" s="10">
        <v>400</v>
      </c>
      <c r="CP174" s="10">
        <v>58334</v>
      </c>
      <c r="CQ174" s="10">
        <v>59660</v>
      </c>
      <c r="CR174" s="10">
        <v>156020</v>
      </c>
      <c r="CS174" s="10">
        <v>0</v>
      </c>
      <c r="CT174" s="1">
        <v>17463</v>
      </c>
      <c r="CU174" s="1">
        <v>1020</v>
      </c>
      <c r="CV174" s="1">
        <v>2708</v>
      </c>
      <c r="CW174" s="1">
        <v>15775</v>
      </c>
      <c r="CX174">
        <v>299</v>
      </c>
      <c r="CY174">
        <v>0</v>
      </c>
      <c r="CZ174">
        <v>28</v>
      </c>
      <c r="DA174">
        <v>271</v>
      </c>
      <c r="DB174">
        <v>811</v>
      </c>
      <c r="DC174">
        <v>0</v>
      </c>
      <c r="DD174">
        <v>2</v>
      </c>
      <c r="DE174">
        <v>809</v>
      </c>
      <c r="DF174">
        <v>8</v>
      </c>
      <c r="DG174">
        <v>0</v>
      </c>
      <c r="DH174">
        <v>0</v>
      </c>
      <c r="DI174">
        <v>8</v>
      </c>
      <c r="DJ174" t="s">
        <v>682</v>
      </c>
      <c r="DK174">
        <v>139</v>
      </c>
      <c r="DL174">
        <v>0</v>
      </c>
      <c r="DM174">
        <v>0</v>
      </c>
      <c r="DN174">
        <v>139</v>
      </c>
      <c r="DO174" s="1">
        <v>18712</v>
      </c>
      <c r="DP174" s="1">
        <v>1020</v>
      </c>
      <c r="DQ174" s="1">
        <v>2738</v>
      </c>
      <c r="DR174" s="1">
        <v>16994</v>
      </c>
      <c r="DS174" t="s">
        <v>297</v>
      </c>
      <c r="DT174">
        <v>0</v>
      </c>
      <c r="DU174" t="s">
        <v>273</v>
      </c>
      <c r="DV174" t="s">
        <v>273</v>
      </c>
      <c r="DW174" t="s">
        <v>280</v>
      </c>
      <c r="DX174" t="s">
        <v>280</v>
      </c>
      <c r="DY174" t="s">
        <v>280</v>
      </c>
      <c r="DZ174" t="s">
        <v>273</v>
      </c>
      <c r="EA174" t="s">
        <v>280</v>
      </c>
      <c r="EB174" t="s">
        <v>273</v>
      </c>
      <c r="EC174" t="s">
        <v>280</v>
      </c>
      <c r="ED174" t="s">
        <v>280</v>
      </c>
      <c r="EE174" t="s">
        <v>280</v>
      </c>
      <c r="EF174" t="s">
        <v>280</v>
      </c>
      <c r="EG174" s="1">
        <v>2926</v>
      </c>
      <c r="EH174" s="1">
        <v>27934</v>
      </c>
      <c r="EI174" t="s">
        <v>281</v>
      </c>
      <c r="EJ174" s="1">
        <v>1210</v>
      </c>
      <c r="EK174" t="s">
        <v>281</v>
      </c>
      <c r="EL174">
        <v>453</v>
      </c>
      <c r="EM174" t="s">
        <v>281</v>
      </c>
      <c r="EN174" s="1">
        <v>3991</v>
      </c>
      <c r="EO174" s="1">
        <v>6996</v>
      </c>
      <c r="EP174">
        <v>111</v>
      </c>
      <c r="EQ174" s="1">
        <v>11098</v>
      </c>
      <c r="ER174">
        <v>829</v>
      </c>
      <c r="ES174">
        <v>210</v>
      </c>
      <c r="ET174" s="1">
        <v>1039</v>
      </c>
      <c r="EU174">
        <v>192</v>
      </c>
      <c r="EV174">
        <v>2</v>
      </c>
      <c r="EW174">
        <v>194</v>
      </c>
      <c r="EX174" s="1">
        <v>1185</v>
      </c>
      <c r="EY174">
        <v>221</v>
      </c>
      <c r="EZ174" s="1">
        <v>1406</v>
      </c>
      <c r="FA174">
        <v>0</v>
      </c>
      <c r="FB174">
        <v>0</v>
      </c>
      <c r="FC174">
        <v>0</v>
      </c>
      <c r="FD174" s="1">
        <v>2639</v>
      </c>
      <c r="FE174" s="1">
        <v>6197</v>
      </c>
      <c r="FF174" s="1">
        <v>7429</v>
      </c>
      <c r="FG174" s="1">
        <v>13737</v>
      </c>
      <c r="FH174">
        <v>14</v>
      </c>
      <c r="FI174">
        <v>124</v>
      </c>
      <c r="FJ174" t="s">
        <v>280</v>
      </c>
      <c r="FK174" t="s">
        <v>295</v>
      </c>
      <c r="FV174" t="s">
        <v>273</v>
      </c>
      <c r="FW174" t="s">
        <v>280</v>
      </c>
      <c r="FX174" t="s">
        <v>273</v>
      </c>
      <c r="FY174" t="s">
        <v>280</v>
      </c>
      <c r="FZ174" t="s">
        <v>280</v>
      </c>
      <c r="GA174" t="s">
        <v>280</v>
      </c>
      <c r="GB174">
        <v>1</v>
      </c>
      <c r="GC174" s="12" t="s">
        <v>273</v>
      </c>
      <c r="GD174" s="1">
        <v>3530</v>
      </c>
      <c r="GE174">
        <v>15</v>
      </c>
      <c r="GF174">
        <v>51</v>
      </c>
      <c r="GG174">
        <v>66</v>
      </c>
      <c r="GH174">
        <v>0</v>
      </c>
      <c r="GI174">
        <v>4</v>
      </c>
      <c r="GJ174">
        <v>18</v>
      </c>
      <c r="GK174">
        <v>88</v>
      </c>
      <c r="GL174">
        <v>81</v>
      </c>
      <c r="GM174">
        <v>7</v>
      </c>
      <c r="GN174">
        <v>0</v>
      </c>
      <c r="GO174">
        <v>88</v>
      </c>
      <c r="GP174">
        <v>413</v>
      </c>
      <c r="GQ174">
        <v>557</v>
      </c>
      <c r="GR174">
        <v>970</v>
      </c>
      <c r="GS174">
        <v>0</v>
      </c>
      <c r="GT174">
        <v>26</v>
      </c>
      <c r="GU174">
        <v>424</v>
      </c>
      <c r="GV174" s="1">
        <v>1420</v>
      </c>
      <c r="GW174" s="1">
        <v>1246</v>
      </c>
      <c r="GX174">
        <v>174</v>
      </c>
      <c r="GY174">
        <v>0</v>
      </c>
      <c r="GZ174" s="1">
        <v>1420</v>
      </c>
      <c r="HA174">
        <v>0</v>
      </c>
      <c r="HB174">
        <v>0</v>
      </c>
      <c r="HC174" s="1">
        <v>1128</v>
      </c>
      <c r="HD174">
        <v>0</v>
      </c>
      <c r="HE174">
        <v>24</v>
      </c>
      <c r="HF174">
        <v>0</v>
      </c>
      <c r="HG174">
        <v>61</v>
      </c>
      <c r="HH174">
        <v>0</v>
      </c>
      <c r="HI174" t="s">
        <v>273</v>
      </c>
      <c r="HJ174">
        <v>75</v>
      </c>
      <c r="HK174" t="s">
        <v>280</v>
      </c>
      <c r="HM174" t="s">
        <v>273</v>
      </c>
      <c r="HN174">
        <v>3</v>
      </c>
      <c r="HO174" t="s">
        <v>1882</v>
      </c>
      <c r="HP174" t="s">
        <v>273</v>
      </c>
      <c r="HQ174">
        <v>5</v>
      </c>
      <c r="HR174" t="s">
        <v>1883</v>
      </c>
      <c r="HS174" t="s">
        <v>1884</v>
      </c>
      <c r="HT174" t="s">
        <v>299</v>
      </c>
      <c r="HU174" t="s">
        <v>273</v>
      </c>
      <c r="HV174" t="s">
        <v>278</v>
      </c>
      <c r="HX174" t="s">
        <v>420</v>
      </c>
      <c r="HY174" t="s">
        <v>300</v>
      </c>
      <c r="HZ174">
        <v>423</v>
      </c>
      <c r="IA174">
        <v>198</v>
      </c>
      <c r="IB174" t="s">
        <v>273</v>
      </c>
      <c r="IC174" t="s">
        <v>280</v>
      </c>
      <c r="ID174" t="s">
        <v>280</v>
      </c>
      <c r="IE174" t="s">
        <v>273</v>
      </c>
      <c r="IF174" t="s">
        <v>273</v>
      </c>
      <c r="IG174" t="s">
        <v>280</v>
      </c>
      <c r="IH174" t="s">
        <v>273</v>
      </c>
      <c r="II174" t="s">
        <v>273</v>
      </c>
      <c r="IJ174" t="s">
        <v>273</v>
      </c>
      <c r="IK174" t="s">
        <v>280</v>
      </c>
      <c r="IL174" t="s">
        <v>280</v>
      </c>
      <c r="IM174" t="s">
        <v>273</v>
      </c>
      <c r="IN174" t="s">
        <v>273</v>
      </c>
      <c r="IO174" t="s">
        <v>273</v>
      </c>
      <c r="IP174" t="s">
        <v>280</v>
      </c>
      <c r="IQ174" t="s">
        <v>280</v>
      </c>
      <c r="IR174" t="s">
        <v>280</v>
      </c>
      <c r="IS174" t="s">
        <v>280</v>
      </c>
      <c r="IU174" t="s">
        <v>273</v>
      </c>
      <c r="IV174">
        <v>6</v>
      </c>
      <c r="IW174">
        <v>3</v>
      </c>
      <c r="IX174">
        <v>75</v>
      </c>
      <c r="IY174">
        <v>1.88</v>
      </c>
      <c r="IZ174">
        <v>0</v>
      </c>
      <c r="JA174">
        <v>0</v>
      </c>
      <c r="JB174">
        <v>0</v>
      </c>
      <c r="JC174">
        <v>2</v>
      </c>
      <c r="JD174">
        <v>11</v>
      </c>
      <c r="JE174">
        <v>0.28000000000000003</v>
      </c>
      <c r="JF174">
        <v>2.16</v>
      </c>
      <c r="JG174" t="s">
        <v>302</v>
      </c>
      <c r="JH174" s="14">
        <v>23.077000000000002</v>
      </c>
      <c r="JI174">
        <v>9</v>
      </c>
      <c r="JJ174">
        <v>4</v>
      </c>
      <c r="JK174" t="s">
        <v>1885</v>
      </c>
      <c r="JL174" t="s">
        <v>302</v>
      </c>
      <c r="JM174" s="2">
        <v>46043</v>
      </c>
    </row>
    <row r="175" spans="1:273" ht="15" customHeight="1" x14ac:dyDescent="0.25">
      <c r="A175" t="s">
        <v>1886</v>
      </c>
      <c r="B175" t="s">
        <v>1887</v>
      </c>
      <c r="C175" t="s">
        <v>1887</v>
      </c>
      <c r="D175" t="s">
        <v>1888</v>
      </c>
      <c r="E175">
        <v>68768</v>
      </c>
      <c r="F175" t="s">
        <v>1889</v>
      </c>
      <c r="G175" t="s">
        <v>1890</v>
      </c>
      <c r="H175" t="s">
        <v>310</v>
      </c>
      <c r="I175">
        <v>232</v>
      </c>
      <c r="J175">
        <v>232</v>
      </c>
      <c r="K175">
        <v>0</v>
      </c>
      <c r="L175">
        <v>0</v>
      </c>
      <c r="M175">
        <v>1993</v>
      </c>
      <c r="N175">
        <v>2014</v>
      </c>
      <c r="O175" t="s">
        <v>280</v>
      </c>
      <c r="P175">
        <v>0</v>
      </c>
      <c r="Q175" t="s">
        <v>274</v>
      </c>
      <c r="R175" t="s">
        <v>275</v>
      </c>
      <c r="S175" t="s">
        <v>276</v>
      </c>
      <c r="T175" t="s">
        <v>273</v>
      </c>
      <c r="U175" t="s">
        <v>277</v>
      </c>
      <c r="W175">
        <v>1</v>
      </c>
      <c r="X175" t="s">
        <v>273</v>
      </c>
      <c r="Y175" t="s">
        <v>280</v>
      </c>
      <c r="AC175" t="s">
        <v>273</v>
      </c>
      <c r="AE175" t="s">
        <v>273</v>
      </c>
      <c r="AF175" t="s">
        <v>1891</v>
      </c>
      <c r="AG175" s="1">
        <v>1775</v>
      </c>
      <c r="AH175" s="1">
        <v>780</v>
      </c>
      <c r="AI175">
        <v>52</v>
      </c>
      <c r="AJ175">
        <v>780</v>
      </c>
      <c r="AK175" s="2">
        <v>45566</v>
      </c>
      <c r="AL175" s="2">
        <v>45930</v>
      </c>
      <c r="AM175" s="10">
        <v>20000</v>
      </c>
      <c r="AO175" s="10"/>
      <c r="AP175" t="s">
        <v>1892</v>
      </c>
      <c r="AQ175" s="10">
        <v>5000</v>
      </c>
      <c r="AS175" s="10"/>
      <c r="AT175" s="10">
        <v>25000</v>
      </c>
      <c r="AU175" s="10">
        <v>851</v>
      </c>
      <c r="AV175" s="10">
        <v>0</v>
      </c>
      <c r="AW175" s="10">
        <v>0</v>
      </c>
      <c r="AX175" s="10">
        <v>0</v>
      </c>
      <c r="AY175" s="10">
        <v>0</v>
      </c>
      <c r="AZ175" s="10">
        <v>851</v>
      </c>
      <c r="BB175" s="10">
        <v>0</v>
      </c>
      <c r="BC175" s="10">
        <v>0</v>
      </c>
      <c r="BD175" s="10">
        <v>0</v>
      </c>
      <c r="BE175" s="10">
        <v>0</v>
      </c>
      <c r="BF175" s="4" t="s">
        <v>1893</v>
      </c>
      <c r="BG175" s="10">
        <v>8201</v>
      </c>
      <c r="BH175" s="10">
        <v>8201</v>
      </c>
      <c r="BI175" s="10">
        <v>34052</v>
      </c>
      <c r="BJ175" s="10">
        <v>0</v>
      </c>
      <c r="BK175" s="10">
        <v>0</v>
      </c>
      <c r="BL175" s="10">
        <v>0</v>
      </c>
      <c r="BM175" s="10">
        <v>0</v>
      </c>
      <c r="BN175" s="10">
        <v>0</v>
      </c>
      <c r="BO175" t="s">
        <v>280</v>
      </c>
      <c r="BQ175" s="10"/>
      <c r="BR175" s="10"/>
      <c r="BS175">
        <v>0</v>
      </c>
      <c r="BT175" s="10">
        <v>12872</v>
      </c>
      <c r="BU175" s="10">
        <v>949</v>
      </c>
      <c r="BV175" s="10">
        <v>13821</v>
      </c>
      <c r="BW175" t="s">
        <v>280</v>
      </c>
      <c r="BX175" t="s">
        <v>280</v>
      </c>
      <c r="BY175" t="s">
        <v>280</v>
      </c>
      <c r="BZ175" t="s">
        <v>280</v>
      </c>
      <c r="CA175" t="s">
        <v>280</v>
      </c>
      <c r="CB175" t="s">
        <v>280</v>
      </c>
      <c r="CC175" t="s">
        <v>280</v>
      </c>
      <c r="CD175" t="s">
        <v>280</v>
      </c>
      <c r="CE175" t="s">
        <v>280</v>
      </c>
      <c r="CF175" t="s">
        <v>273</v>
      </c>
      <c r="CH175" s="10">
        <v>3900</v>
      </c>
      <c r="CI175" s="10">
        <v>500</v>
      </c>
      <c r="CJ175" s="10">
        <v>325</v>
      </c>
      <c r="CK175" s="10">
        <v>4725</v>
      </c>
      <c r="CL175" s="10">
        <v>1125</v>
      </c>
      <c r="CM175" s="10">
        <v>540</v>
      </c>
      <c r="CN175" s="10">
        <v>710</v>
      </c>
      <c r="CO175" s="10">
        <v>0</v>
      </c>
      <c r="CP175" s="10">
        <v>10424</v>
      </c>
      <c r="CQ175" s="10">
        <v>12799</v>
      </c>
      <c r="CR175" s="10">
        <v>31345</v>
      </c>
      <c r="CS175" s="10">
        <v>0</v>
      </c>
      <c r="CT175" s="1">
        <v>6791</v>
      </c>
      <c r="CU175">
        <v>302</v>
      </c>
      <c r="CV175">
        <v>419</v>
      </c>
      <c r="CW175" s="1">
        <v>6674</v>
      </c>
      <c r="CX175">
        <v>34</v>
      </c>
      <c r="CY175">
        <v>0</v>
      </c>
      <c r="CZ175">
        <v>0</v>
      </c>
      <c r="DA175">
        <v>34</v>
      </c>
      <c r="DB175">
        <v>709</v>
      </c>
      <c r="DC175">
        <v>21</v>
      </c>
      <c r="DD175">
        <v>6</v>
      </c>
      <c r="DE175">
        <v>724</v>
      </c>
      <c r="DF175">
        <v>12</v>
      </c>
      <c r="DG175">
        <v>0</v>
      </c>
      <c r="DH175">
        <v>0</v>
      </c>
      <c r="DI175">
        <v>12</v>
      </c>
      <c r="DJ175" t="s">
        <v>1894</v>
      </c>
      <c r="DK175">
        <v>74</v>
      </c>
      <c r="DL175">
        <v>5</v>
      </c>
      <c r="DM175">
        <v>6</v>
      </c>
      <c r="DN175">
        <v>73</v>
      </c>
      <c r="DO175" s="1">
        <v>7608</v>
      </c>
      <c r="DP175">
        <v>328</v>
      </c>
      <c r="DQ175">
        <v>431</v>
      </c>
      <c r="DR175" s="1">
        <v>7505</v>
      </c>
      <c r="DS175" t="s">
        <v>1895</v>
      </c>
      <c r="DT175">
        <v>1</v>
      </c>
      <c r="DU175" t="s">
        <v>280</v>
      </c>
      <c r="DV175" t="s">
        <v>273</v>
      </c>
      <c r="DW175" t="s">
        <v>280</v>
      </c>
      <c r="DX175" t="s">
        <v>280</v>
      </c>
      <c r="DY175" t="s">
        <v>280</v>
      </c>
      <c r="DZ175" t="s">
        <v>273</v>
      </c>
      <c r="EA175" t="s">
        <v>280</v>
      </c>
      <c r="EB175" t="s">
        <v>273</v>
      </c>
      <c r="EC175" t="s">
        <v>280</v>
      </c>
      <c r="ED175" t="s">
        <v>280</v>
      </c>
      <c r="EE175" t="s">
        <v>280</v>
      </c>
      <c r="EF175" t="s">
        <v>280</v>
      </c>
      <c r="EG175">
        <v>283</v>
      </c>
      <c r="EH175" s="1">
        <v>2972</v>
      </c>
      <c r="EI175" t="s">
        <v>285</v>
      </c>
      <c r="EJ175">
        <v>81</v>
      </c>
      <c r="EK175" t="s">
        <v>285</v>
      </c>
      <c r="EL175" s="1">
        <v>1057</v>
      </c>
      <c r="EM175" t="s">
        <v>281</v>
      </c>
      <c r="EN175">
        <v>257</v>
      </c>
      <c r="EO175">
        <v>166</v>
      </c>
      <c r="EP175">
        <v>128</v>
      </c>
      <c r="EQ175">
        <v>551</v>
      </c>
      <c r="ER175">
        <v>440</v>
      </c>
      <c r="ES175">
        <v>29</v>
      </c>
      <c r="ET175">
        <v>469</v>
      </c>
      <c r="EU175">
        <v>110</v>
      </c>
      <c r="EV175">
        <v>0</v>
      </c>
      <c r="EW175">
        <v>110</v>
      </c>
      <c r="EX175">
        <v>608</v>
      </c>
      <c r="EY175">
        <v>234</v>
      </c>
      <c r="EZ175">
        <v>842</v>
      </c>
      <c r="FA175">
        <v>0</v>
      </c>
      <c r="FB175">
        <v>0</v>
      </c>
      <c r="FC175">
        <v>0</v>
      </c>
      <c r="FD175" s="1">
        <v>1421</v>
      </c>
      <c r="FE175" s="1">
        <v>1415</v>
      </c>
      <c r="FF175">
        <v>429</v>
      </c>
      <c r="FG175" s="1">
        <v>1972</v>
      </c>
      <c r="FH175">
        <v>0</v>
      </c>
      <c r="FI175">
        <v>32</v>
      </c>
      <c r="FJ175" t="s">
        <v>280</v>
      </c>
      <c r="FK175" t="s">
        <v>362</v>
      </c>
      <c r="FV175" t="s">
        <v>280</v>
      </c>
      <c r="FW175" t="s">
        <v>280</v>
      </c>
      <c r="FX175" t="s">
        <v>273</v>
      </c>
      <c r="FY175" t="s">
        <v>280</v>
      </c>
      <c r="FZ175" t="s">
        <v>280</v>
      </c>
      <c r="GA175" t="s">
        <v>280</v>
      </c>
      <c r="GB175">
        <v>0</v>
      </c>
      <c r="GC175" s="12" t="s">
        <v>280</v>
      </c>
      <c r="GE175">
        <v>12</v>
      </c>
      <c r="GF175">
        <v>12</v>
      </c>
      <c r="GG175">
        <v>24</v>
      </c>
      <c r="GH175">
        <v>8</v>
      </c>
      <c r="GI175">
        <v>3</v>
      </c>
      <c r="GJ175">
        <v>10</v>
      </c>
      <c r="GK175">
        <v>45</v>
      </c>
      <c r="GL175">
        <v>45</v>
      </c>
      <c r="GM175">
        <v>0</v>
      </c>
      <c r="GN175">
        <v>0</v>
      </c>
      <c r="GO175">
        <v>45</v>
      </c>
      <c r="GP175">
        <v>80</v>
      </c>
      <c r="GQ175">
        <v>120</v>
      </c>
      <c r="GR175">
        <v>200</v>
      </c>
      <c r="GS175">
        <v>14</v>
      </c>
      <c r="GT175">
        <v>60</v>
      </c>
      <c r="GU175">
        <v>143</v>
      </c>
      <c r="GV175">
        <v>417</v>
      </c>
      <c r="GW175">
        <v>417</v>
      </c>
      <c r="GX175">
        <v>0</v>
      </c>
      <c r="GY175">
        <v>0</v>
      </c>
      <c r="GZ175">
        <v>417</v>
      </c>
      <c r="HA175">
        <v>0</v>
      </c>
      <c r="HB175">
        <v>0</v>
      </c>
      <c r="HC175">
        <v>0</v>
      </c>
      <c r="HD175">
        <v>0</v>
      </c>
      <c r="HE175">
        <v>3</v>
      </c>
      <c r="HF175">
        <v>0</v>
      </c>
      <c r="HG175">
        <v>134</v>
      </c>
      <c r="HH175">
        <v>0</v>
      </c>
      <c r="HI175" t="s">
        <v>273</v>
      </c>
      <c r="HJ175">
        <v>28</v>
      </c>
      <c r="HK175" t="s">
        <v>280</v>
      </c>
      <c r="HM175" t="s">
        <v>280</v>
      </c>
      <c r="HO175" t="s">
        <v>1343</v>
      </c>
      <c r="HP175" t="s">
        <v>273</v>
      </c>
      <c r="HQ175">
        <v>4</v>
      </c>
      <c r="HR175" t="s">
        <v>849</v>
      </c>
      <c r="HS175" t="s">
        <v>798</v>
      </c>
      <c r="HT175" t="s">
        <v>544</v>
      </c>
      <c r="HU175" t="s">
        <v>273</v>
      </c>
      <c r="HV175" t="s">
        <v>278</v>
      </c>
      <c r="HW175" t="s">
        <v>285</v>
      </c>
      <c r="HX175" t="s">
        <v>1273</v>
      </c>
      <c r="HY175" t="s">
        <v>849</v>
      </c>
      <c r="HZ175">
        <v>107</v>
      </c>
      <c r="IA175">
        <v>36</v>
      </c>
      <c r="IB175" t="s">
        <v>273</v>
      </c>
      <c r="IC175" t="s">
        <v>280</v>
      </c>
      <c r="ID175" t="s">
        <v>280</v>
      </c>
      <c r="IE175" t="s">
        <v>280</v>
      </c>
      <c r="IF175" t="s">
        <v>280</v>
      </c>
      <c r="IG175" t="s">
        <v>280</v>
      </c>
      <c r="IH175" t="s">
        <v>280</v>
      </c>
      <c r="II175" t="s">
        <v>280</v>
      </c>
      <c r="IJ175" t="s">
        <v>280</v>
      </c>
      <c r="IK175" t="s">
        <v>280</v>
      </c>
      <c r="IL175" t="s">
        <v>280</v>
      </c>
      <c r="IM175" t="s">
        <v>273</v>
      </c>
      <c r="IN175" t="s">
        <v>280</v>
      </c>
      <c r="IO175" t="s">
        <v>280</v>
      </c>
      <c r="IP175" t="s">
        <v>280</v>
      </c>
      <c r="IQ175" t="s">
        <v>280</v>
      </c>
      <c r="IR175" t="s">
        <v>280</v>
      </c>
      <c r="IS175" t="s">
        <v>280</v>
      </c>
      <c r="IT175">
        <v>0</v>
      </c>
      <c r="IU175" t="s">
        <v>280</v>
      </c>
      <c r="IW175">
        <v>1</v>
      </c>
      <c r="IX175">
        <v>15</v>
      </c>
      <c r="IY175">
        <v>0.38</v>
      </c>
      <c r="IZ175">
        <v>0</v>
      </c>
      <c r="JA175">
        <v>0</v>
      </c>
      <c r="JB175">
        <v>0</v>
      </c>
      <c r="JC175">
        <v>0</v>
      </c>
      <c r="JD175">
        <v>0</v>
      </c>
      <c r="JE175">
        <v>0</v>
      </c>
      <c r="JF175">
        <v>0.38</v>
      </c>
      <c r="JG175" t="s">
        <v>1896</v>
      </c>
      <c r="JH175" s="14">
        <v>15</v>
      </c>
      <c r="JI175">
        <v>0</v>
      </c>
      <c r="JJ175">
        <v>0</v>
      </c>
      <c r="JK175" t="s">
        <v>1897</v>
      </c>
      <c r="JL175" t="s">
        <v>1898</v>
      </c>
      <c r="JM175" s="2">
        <v>46085</v>
      </c>
    </row>
    <row r="176" spans="1:273" x14ac:dyDescent="0.25">
      <c r="A176" t="s">
        <v>1899</v>
      </c>
      <c r="B176" t="s">
        <v>1900</v>
      </c>
      <c r="C176" t="s">
        <v>1376</v>
      </c>
      <c r="D176" t="s">
        <v>1901</v>
      </c>
      <c r="E176">
        <v>68769</v>
      </c>
      <c r="F176" t="s">
        <v>1807</v>
      </c>
      <c r="G176" t="s">
        <v>1902</v>
      </c>
      <c r="H176" t="s">
        <v>310</v>
      </c>
      <c r="I176" s="1">
        <v>1267</v>
      </c>
      <c r="J176" s="1">
        <v>1267</v>
      </c>
      <c r="K176">
        <v>0</v>
      </c>
      <c r="L176">
        <v>0</v>
      </c>
      <c r="M176">
        <v>2016</v>
      </c>
      <c r="O176" t="s">
        <v>280</v>
      </c>
      <c r="Q176" t="s">
        <v>274</v>
      </c>
      <c r="R176" t="s">
        <v>275</v>
      </c>
      <c r="S176" t="s">
        <v>276</v>
      </c>
      <c r="T176" t="s">
        <v>273</v>
      </c>
      <c r="U176" t="s">
        <v>277</v>
      </c>
      <c r="W176">
        <v>1</v>
      </c>
      <c r="X176" t="s">
        <v>273</v>
      </c>
      <c r="Y176" t="s">
        <v>273</v>
      </c>
      <c r="Z176">
        <v>168</v>
      </c>
      <c r="AA176" t="s">
        <v>273</v>
      </c>
      <c r="AC176" t="s">
        <v>273</v>
      </c>
      <c r="AE176" t="s">
        <v>273</v>
      </c>
      <c r="AG176" s="1">
        <v>7000</v>
      </c>
      <c r="AH176" s="1">
        <v>2652</v>
      </c>
      <c r="AI176">
        <v>52</v>
      </c>
      <c r="AJ176" s="1">
        <v>2652</v>
      </c>
      <c r="AK176" s="2">
        <v>45566</v>
      </c>
      <c r="AL176" s="2">
        <v>45930</v>
      </c>
      <c r="AM176" s="10">
        <v>99890</v>
      </c>
      <c r="AO176" s="10"/>
      <c r="AP176" t="s">
        <v>1809</v>
      </c>
      <c r="AQ176" s="10">
        <v>10712</v>
      </c>
      <c r="AS176" s="10"/>
      <c r="AT176" s="10">
        <v>110602</v>
      </c>
      <c r="AU176" s="10">
        <v>1056</v>
      </c>
      <c r="AV176" s="10">
        <v>0</v>
      </c>
      <c r="AW176" s="10">
        <v>2000</v>
      </c>
      <c r="AX176" s="10">
        <v>3221</v>
      </c>
      <c r="AY176" s="10">
        <v>1000</v>
      </c>
      <c r="AZ176" s="10">
        <v>7277</v>
      </c>
      <c r="BB176" s="10">
        <v>0</v>
      </c>
      <c r="BC176" s="10">
        <v>0</v>
      </c>
      <c r="BD176" s="10">
        <v>0</v>
      </c>
      <c r="BE176" s="10">
        <v>200</v>
      </c>
      <c r="BF176" t="s">
        <v>612</v>
      </c>
      <c r="BG176" s="10">
        <v>3430</v>
      </c>
      <c r="BH176" s="10">
        <v>3630</v>
      </c>
      <c r="BI176" s="10">
        <v>121509</v>
      </c>
      <c r="BJ176" s="10">
        <v>0</v>
      </c>
      <c r="BK176" s="10">
        <v>0</v>
      </c>
      <c r="BL176" s="10">
        <v>0</v>
      </c>
      <c r="BM176" s="10">
        <v>0</v>
      </c>
      <c r="BN176" s="10">
        <v>0</v>
      </c>
      <c r="BO176" t="s">
        <v>280</v>
      </c>
      <c r="BQ176" s="10"/>
      <c r="BR176" s="10"/>
      <c r="BT176" s="10">
        <v>55084</v>
      </c>
      <c r="BU176" s="10">
        <v>17190</v>
      </c>
      <c r="BV176" s="10">
        <v>72274</v>
      </c>
      <c r="BW176" t="s">
        <v>273</v>
      </c>
      <c r="BX176" t="s">
        <v>273</v>
      </c>
      <c r="BY176" t="s">
        <v>280</v>
      </c>
      <c r="BZ176" t="s">
        <v>273</v>
      </c>
      <c r="CA176" t="s">
        <v>273</v>
      </c>
      <c r="CB176" t="s">
        <v>273</v>
      </c>
      <c r="CC176" t="s">
        <v>280</v>
      </c>
      <c r="CD176" t="s">
        <v>273</v>
      </c>
      <c r="CE176" t="s">
        <v>273</v>
      </c>
      <c r="CF176" t="s">
        <v>273</v>
      </c>
      <c r="CH176" s="10">
        <v>6992</v>
      </c>
      <c r="CI176" s="10">
        <v>500</v>
      </c>
      <c r="CJ176" s="10">
        <v>250</v>
      </c>
      <c r="CK176" s="10">
        <v>7742</v>
      </c>
      <c r="CL176" s="10">
        <v>0</v>
      </c>
      <c r="CM176" s="10">
        <v>895</v>
      </c>
      <c r="CN176" s="10">
        <v>0</v>
      </c>
      <c r="CO176" s="10">
        <v>643</v>
      </c>
      <c r="CP176" s="10">
        <v>21940</v>
      </c>
      <c r="CQ176" s="10">
        <v>23478</v>
      </c>
      <c r="CR176" s="10">
        <v>103494</v>
      </c>
      <c r="CS176" s="10">
        <v>0</v>
      </c>
      <c r="CT176" s="1">
        <v>16495</v>
      </c>
      <c r="CU176">
        <v>873</v>
      </c>
      <c r="CV176">
        <v>268</v>
      </c>
      <c r="CW176" s="1">
        <v>17100</v>
      </c>
      <c r="CX176" s="1">
        <v>1003</v>
      </c>
      <c r="CY176">
        <v>12</v>
      </c>
      <c r="CZ176">
        <v>0</v>
      </c>
      <c r="DA176" s="1">
        <v>1015</v>
      </c>
      <c r="DB176">
        <v>762</v>
      </c>
      <c r="DC176">
        <v>12</v>
      </c>
      <c r="DD176">
        <v>0</v>
      </c>
      <c r="DE176">
        <v>774</v>
      </c>
      <c r="DF176">
        <v>17</v>
      </c>
      <c r="DG176">
        <v>0</v>
      </c>
      <c r="DH176">
        <v>13</v>
      </c>
      <c r="DI176">
        <v>4</v>
      </c>
      <c r="DJ176" t="s">
        <v>1903</v>
      </c>
      <c r="DK176">
        <v>259</v>
      </c>
      <c r="DL176">
        <v>66</v>
      </c>
      <c r="DM176">
        <v>0</v>
      </c>
      <c r="DN176">
        <v>325</v>
      </c>
      <c r="DO176" s="1">
        <v>18519</v>
      </c>
      <c r="DP176">
        <v>963</v>
      </c>
      <c r="DQ176">
        <v>268</v>
      </c>
      <c r="DR176" s="1">
        <v>19214</v>
      </c>
      <c r="DS176" t="s">
        <v>297</v>
      </c>
      <c r="DT176">
        <v>0</v>
      </c>
      <c r="DU176" t="s">
        <v>280</v>
      </c>
      <c r="DV176" t="s">
        <v>273</v>
      </c>
      <c r="DW176" t="s">
        <v>280</v>
      </c>
      <c r="DX176" t="s">
        <v>280</v>
      </c>
      <c r="DY176" t="s">
        <v>280</v>
      </c>
      <c r="DZ176" t="s">
        <v>273</v>
      </c>
      <c r="EA176" t="s">
        <v>280</v>
      </c>
      <c r="EB176" t="s">
        <v>273</v>
      </c>
      <c r="EC176" t="s">
        <v>280</v>
      </c>
      <c r="ED176" t="s">
        <v>280</v>
      </c>
      <c r="EE176" t="s">
        <v>280</v>
      </c>
      <c r="EF176" t="s">
        <v>280</v>
      </c>
      <c r="EG176">
        <v>929</v>
      </c>
      <c r="EH176" s="1">
        <v>9407</v>
      </c>
      <c r="EI176" t="s">
        <v>281</v>
      </c>
      <c r="EJ176">
        <v>640</v>
      </c>
      <c r="EK176" t="s">
        <v>281</v>
      </c>
      <c r="EL176" s="1">
        <v>2028</v>
      </c>
      <c r="EM176" t="s">
        <v>281</v>
      </c>
      <c r="EN176" s="1">
        <v>5141</v>
      </c>
      <c r="EO176" s="1">
        <v>7696</v>
      </c>
      <c r="EP176">
        <v>282</v>
      </c>
      <c r="EQ176" s="1">
        <v>13119</v>
      </c>
      <c r="ER176">
        <v>761</v>
      </c>
      <c r="ES176">
        <v>436</v>
      </c>
      <c r="ET176" s="1">
        <v>1197</v>
      </c>
      <c r="EU176">
        <v>180</v>
      </c>
      <c r="EV176">
        <v>31</v>
      </c>
      <c r="EW176">
        <v>211</v>
      </c>
      <c r="EX176">
        <v>603</v>
      </c>
      <c r="EY176">
        <v>190</v>
      </c>
      <c r="EZ176">
        <v>793</v>
      </c>
      <c r="FA176">
        <v>0</v>
      </c>
      <c r="FB176">
        <v>0</v>
      </c>
      <c r="FC176">
        <v>0</v>
      </c>
      <c r="FD176" s="1">
        <v>2201</v>
      </c>
      <c r="FE176" s="1">
        <v>6685</v>
      </c>
      <c r="FF176" s="1">
        <v>8353</v>
      </c>
      <c r="FG176" s="1">
        <v>15320</v>
      </c>
      <c r="FH176">
        <v>2</v>
      </c>
      <c r="FI176">
        <v>125</v>
      </c>
      <c r="FJ176" t="s">
        <v>280</v>
      </c>
      <c r="FK176" t="s">
        <v>362</v>
      </c>
      <c r="FV176" t="s">
        <v>280</v>
      </c>
      <c r="FW176" t="s">
        <v>280</v>
      </c>
      <c r="FX176" t="s">
        <v>273</v>
      </c>
      <c r="FY176" t="s">
        <v>280</v>
      </c>
      <c r="FZ176" t="s">
        <v>280</v>
      </c>
      <c r="GA176" t="s">
        <v>280</v>
      </c>
      <c r="GB176">
        <v>12</v>
      </c>
      <c r="GC176" s="12"/>
      <c r="GE176">
        <v>147</v>
      </c>
      <c r="GF176">
        <v>87</v>
      </c>
      <c r="GG176">
        <v>234</v>
      </c>
      <c r="GH176">
        <v>21</v>
      </c>
      <c r="GI176">
        <v>96</v>
      </c>
      <c r="GJ176">
        <v>10</v>
      </c>
      <c r="GK176">
        <v>361</v>
      </c>
      <c r="GL176">
        <v>312</v>
      </c>
      <c r="GM176">
        <v>49</v>
      </c>
      <c r="GN176">
        <v>0</v>
      </c>
      <c r="GO176">
        <v>361</v>
      </c>
      <c r="GP176" s="1">
        <v>1317</v>
      </c>
      <c r="GQ176" s="1">
        <v>1197</v>
      </c>
      <c r="GR176" s="1">
        <v>2514</v>
      </c>
      <c r="GS176">
        <v>167</v>
      </c>
      <c r="GT176">
        <v>821</v>
      </c>
      <c r="GU176">
        <v>129</v>
      </c>
      <c r="GV176" s="1">
        <v>3631</v>
      </c>
      <c r="GW176" s="1">
        <v>1097</v>
      </c>
      <c r="GX176" s="1">
        <v>2534</v>
      </c>
      <c r="GY176">
        <v>0</v>
      </c>
      <c r="GZ176" s="1">
        <v>3631</v>
      </c>
      <c r="HA176">
        <v>0</v>
      </c>
      <c r="HB176">
        <v>0</v>
      </c>
      <c r="HC176">
        <v>12</v>
      </c>
      <c r="HE176">
        <v>0</v>
      </c>
      <c r="HF176">
        <v>0</v>
      </c>
      <c r="HG176">
        <v>0</v>
      </c>
      <c r="HH176">
        <v>0</v>
      </c>
      <c r="HI176" t="s">
        <v>273</v>
      </c>
      <c r="HJ176">
        <v>79</v>
      </c>
      <c r="HK176" t="s">
        <v>280</v>
      </c>
      <c r="HM176" t="s">
        <v>280</v>
      </c>
      <c r="HO176" t="s">
        <v>1904</v>
      </c>
      <c r="HP176" t="s">
        <v>273</v>
      </c>
      <c r="HQ176">
        <v>17</v>
      </c>
      <c r="HR176" t="s">
        <v>512</v>
      </c>
      <c r="HS176" t="s">
        <v>1905</v>
      </c>
      <c r="HT176" t="s">
        <v>299</v>
      </c>
      <c r="HU176" t="s">
        <v>273</v>
      </c>
      <c r="HV176" t="s">
        <v>278</v>
      </c>
      <c r="HX176" t="s">
        <v>393</v>
      </c>
      <c r="HY176" t="s">
        <v>1876</v>
      </c>
      <c r="HZ176">
        <v>93</v>
      </c>
      <c r="IA176">
        <v>78</v>
      </c>
      <c r="IB176" t="s">
        <v>273</v>
      </c>
      <c r="IC176" t="s">
        <v>273</v>
      </c>
      <c r="ID176" t="s">
        <v>280</v>
      </c>
      <c r="IE176" t="s">
        <v>273</v>
      </c>
      <c r="IF176" t="s">
        <v>273</v>
      </c>
      <c r="IG176" t="s">
        <v>280</v>
      </c>
      <c r="IH176" t="s">
        <v>273</v>
      </c>
      <c r="II176" t="s">
        <v>273</v>
      </c>
      <c r="IJ176" t="s">
        <v>273</v>
      </c>
      <c r="IK176" t="s">
        <v>280</v>
      </c>
      <c r="IL176" t="s">
        <v>280</v>
      </c>
      <c r="IM176" t="s">
        <v>273</v>
      </c>
      <c r="IN176" t="s">
        <v>273</v>
      </c>
      <c r="IO176" t="s">
        <v>273</v>
      </c>
      <c r="IP176" t="s">
        <v>280</v>
      </c>
      <c r="IQ176" t="s">
        <v>280</v>
      </c>
      <c r="IR176" t="s">
        <v>280</v>
      </c>
      <c r="IS176" t="s">
        <v>273</v>
      </c>
      <c r="IU176" t="s">
        <v>280</v>
      </c>
      <c r="IW176">
        <v>3</v>
      </c>
      <c r="IX176">
        <v>76</v>
      </c>
      <c r="IY176">
        <v>1.9</v>
      </c>
      <c r="IZ176">
        <v>0</v>
      </c>
      <c r="JA176">
        <v>0</v>
      </c>
      <c r="JB176">
        <v>0</v>
      </c>
      <c r="JC176">
        <v>0</v>
      </c>
      <c r="JD176">
        <v>0</v>
      </c>
      <c r="JE176">
        <v>0</v>
      </c>
      <c r="JF176">
        <v>1.9</v>
      </c>
      <c r="JG176" t="s">
        <v>302</v>
      </c>
      <c r="JH176" s="14">
        <v>18.79</v>
      </c>
      <c r="JI176">
        <v>2</v>
      </c>
      <c r="JJ176">
        <v>2</v>
      </c>
      <c r="JK176" t="s">
        <v>1906</v>
      </c>
      <c r="JL176" t="s">
        <v>304</v>
      </c>
      <c r="JM176" s="2">
        <v>46055</v>
      </c>
    </row>
    <row r="177" spans="1:273" x14ac:dyDescent="0.25">
      <c r="A177" t="s">
        <v>1907</v>
      </c>
      <c r="B177" t="s">
        <v>1908</v>
      </c>
      <c r="C177" t="s">
        <v>1908</v>
      </c>
      <c r="D177" t="s">
        <v>1909</v>
      </c>
      <c r="E177">
        <v>68048</v>
      </c>
      <c r="F177" t="s">
        <v>986</v>
      </c>
      <c r="G177" t="s">
        <v>1910</v>
      </c>
      <c r="H177" t="s">
        <v>310</v>
      </c>
      <c r="I177" s="1">
        <v>6887</v>
      </c>
      <c r="J177" s="1">
        <v>6887</v>
      </c>
      <c r="K177">
        <v>0</v>
      </c>
      <c r="L177">
        <v>0</v>
      </c>
      <c r="M177">
        <v>1916</v>
      </c>
      <c r="N177">
        <v>1975</v>
      </c>
      <c r="O177" t="s">
        <v>280</v>
      </c>
      <c r="Q177" t="s">
        <v>274</v>
      </c>
      <c r="R177" t="s">
        <v>275</v>
      </c>
      <c r="S177" t="s">
        <v>276</v>
      </c>
      <c r="T177" t="s">
        <v>273</v>
      </c>
      <c r="U177" t="s">
        <v>277</v>
      </c>
      <c r="W177">
        <v>1</v>
      </c>
      <c r="X177" t="s">
        <v>273</v>
      </c>
      <c r="Y177" t="s">
        <v>273</v>
      </c>
      <c r="Z177">
        <v>207</v>
      </c>
      <c r="AA177" t="s">
        <v>280</v>
      </c>
      <c r="AC177" t="s">
        <v>273</v>
      </c>
      <c r="AE177" t="s">
        <v>273</v>
      </c>
      <c r="AG177" s="1">
        <v>7216</v>
      </c>
      <c r="AH177" s="1">
        <v>3276</v>
      </c>
      <c r="AI177">
        <v>52</v>
      </c>
      <c r="AJ177" s="1">
        <v>3276</v>
      </c>
      <c r="AK177" s="2">
        <v>45566</v>
      </c>
      <c r="AL177" s="2">
        <v>45930</v>
      </c>
      <c r="AM177" s="10">
        <v>452250</v>
      </c>
      <c r="AO177" s="10"/>
      <c r="AQ177" s="10"/>
      <c r="AS177" s="10"/>
      <c r="AT177" s="10">
        <v>452250</v>
      </c>
      <c r="AU177" s="10">
        <v>1961</v>
      </c>
      <c r="AV177" s="10">
        <v>0</v>
      </c>
      <c r="AW177" s="10">
        <v>0</v>
      </c>
      <c r="AX177" s="10">
        <v>0</v>
      </c>
      <c r="AY177" s="10">
        <v>0</v>
      </c>
      <c r="AZ177" s="10">
        <v>1961</v>
      </c>
      <c r="BB177" s="10">
        <v>0</v>
      </c>
      <c r="BC177" s="10">
        <v>0</v>
      </c>
      <c r="BD177" s="10">
        <v>748</v>
      </c>
      <c r="BE177" s="10">
        <v>0</v>
      </c>
      <c r="BF177" t="s">
        <v>1911</v>
      </c>
      <c r="BG177" s="10">
        <v>27158</v>
      </c>
      <c r="BH177" s="10">
        <v>27906</v>
      </c>
      <c r="BI177" s="10">
        <v>482117</v>
      </c>
      <c r="BJ177" s="10">
        <v>0</v>
      </c>
      <c r="BK177" s="10">
        <v>0</v>
      </c>
      <c r="BL177" s="10">
        <v>0</v>
      </c>
      <c r="BM177" s="10">
        <v>0</v>
      </c>
      <c r="BN177" s="10">
        <v>0</v>
      </c>
      <c r="BO177" t="s">
        <v>273</v>
      </c>
      <c r="BP177" t="s">
        <v>1912</v>
      </c>
      <c r="BQ177" s="10">
        <v>30</v>
      </c>
      <c r="BR177" s="10">
        <v>30</v>
      </c>
      <c r="BS177">
        <v>577</v>
      </c>
      <c r="BT177" s="10">
        <v>270591</v>
      </c>
      <c r="BU177" s="10">
        <v>76835</v>
      </c>
      <c r="BV177" s="10">
        <v>347426</v>
      </c>
      <c r="BW177" t="s">
        <v>273</v>
      </c>
      <c r="BX177" t="s">
        <v>273</v>
      </c>
      <c r="BY177" t="s">
        <v>273</v>
      </c>
      <c r="BZ177" t="s">
        <v>273</v>
      </c>
      <c r="CA177" t="s">
        <v>273</v>
      </c>
      <c r="CB177" t="s">
        <v>273</v>
      </c>
      <c r="CC177" t="s">
        <v>273</v>
      </c>
      <c r="CD177" t="s">
        <v>273</v>
      </c>
      <c r="CE177" t="s">
        <v>273</v>
      </c>
      <c r="CF177" t="s">
        <v>273</v>
      </c>
      <c r="CH177" s="10">
        <v>38354</v>
      </c>
      <c r="CI177" s="10">
        <v>4070</v>
      </c>
      <c r="CJ177" s="10">
        <v>5308</v>
      </c>
      <c r="CK177" s="10">
        <v>47732</v>
      </c>
      <c r="CL177" s="10">
        <v>13037</v>
      </c>
      <c r="CM177" s="10">
        <v>17070</v>
      </c>
      <c r="CN177" s="10">
        <v>780</v>
      </c>
      <c r="CO177" s="10">
        <v>354</v>
      </c>
      <c r="CP177" s="10">
        <v>18519</v>
      </c>
      <c r="CQ177" s="10">
        <v>49760</v>
      </c>
      <c r="CR177" s="10">
        <v>444918</v>
      </c>
      <c r="CS177" s="10">
        <v>0</v>
      </c>
      <c r="CT177" s="1">
        <v>30597</v>
      </c>
      <c r="CU177" s="1">
        <v>2642</v>
      </c>
      <c r="CV177" s="1">
        <v>1565</v>
      </c>
      <c r="CW177" s="1">
        <v>31674</v>
      </c>
      <c r="CX177" s="1">
        <v>2667</v>
      </c>
      <c r="CY177">
        <v>65</v>
      </c>
      <c r="CZ177">
        <v>934</v>
      </c>
      <c r="DA177" s="1">
        <v>1798</v>
      </c>
      <c r="DB177" s="1">
        <v>9122</v>
      </c>
      <c r="DC177">
        <v>291</v>
      </c>
      <c r="DD177">
        <v>10</v>
      </c>
      <c r="DE177" s="1">
        <v>9403</v>
      </c>
      <c r="DF177">
        <v>15</v>
      </c>
      <c r="DG177">
        <v>0</v>
      </c>
      <c r="DH177">
        <v>0</v>
      </c>
      <c r="DI177">
        <v>15</v>
      </c>
      <c r="DJ177" t="s">
        <v>1913</v>
      </c>
      <c r="DK177">
        <v>452</v>
      </c>
      <c r="DL177">
        <v>77</v>
      </c>
      <c r="DM177">
        <v>27</v>
      </c>
      <c r="DN177">
        <v>502</v>
      </c>
      <c r="DO177" s="1">
        <v>42838</v>
      </c>
      <c r="DP177" s="1">
        <v>3075</v>
      </c>
      <c r="DQ177" s="1">
        <v>2536</v>
      </c>
      <c r="DR177" s="1">
        <v>43377</v>
      </c>
      <c r="DS177" t="s">
        <v>1914</v>
      </c>
      <c r="DU177" t="s">
        <v>273</v>
      </c>
      <c r="DV177" t="s">
        <v>273</v>
      </c>
      <c r="DW177" t="s">
        <v>280</v>
      </c>
      <c r="DX177" t="s">
        <v>280</v>
      </c>
      <c r="DY177" t="s">
        <v>280</v>
      </c>
      <c r="DZ177" t="s">
        <v>273</v>
      </c>
      <c r="EA177" t="s">
        <v>280</v>
      </c>
      <c r="EB177" t="s">
        <v>273</v>
      </c>
      <c r="EC177" t="s">
        <v>280</v>
      </c>
      <c r="ED177" t="s">
        <v>280</v>
      </c>
      <c r="EE177" t="s">
        <v>280</v>
      </c>
      <c r="EF177" t="s">
        <v>280</v>
      </c>
      <c r="EG177" s="1">
        <v>2736</v>
      </c>
      <c r="EH177" s="1">
        <v>43731</v>
      </c>
      <c r="EI177" t="s">
        <v>281</v>
      </c>
      <c r="EJ177" s="1">
        <v>1798</v>
      </c>
      <c r="EK177" t="s">
        <v>281</v>
      </c>
      <c r="EL177" s="1">
        <v>4450</v>
      </c>
      <c r="EM177" t="s">
        <v>281</v>
      </c>
      <c r="EN177" s="1">
        <v>18672</v>
      </c>
      <c r="EO177" s="1">
        <v>16883</v>
      </c>
      <c r="EP177" s="1">
        <v>1051</v>
      </c>
      <c r="EQ177" s="1">
        <v>36606</v>
      </c>
      <c r="ER177" s="1">
        <v>3782</v>
      </c>
      <c r="ES177">
        <v>790</v>
      </c>
      <c r="ET177" s="1">
        <v>4572</v>
      </c>
      <c r="EU177" s="1">
        <v>1293</v>
      </c>
      <c r="EV177">
        <v>67</v>
      </c>
      <c r="EW177" s="1">
        <v>1360</v>
      </c>
      <c r="EX177" s="1">
        <v>6364</v>
      </c>
      <c r="EY177">
        <v>989</v>
      </c>
      <c r="EZ177" s="1">
        <v>7353</v>
      </c>
      <c r="FA177">
        <v>0</v>
      </c>
      <c r="FB177">
        <v>0</v>
      </c>
      <c r="FC177">
        <v>0</v>
      </c>
      <c r="FD177" s="1">
        <v>13285</v>
      </c>
      <c r="FE177" s="1">
        <v>30111</v>
      </c>
      <c r="FF177" s="1">
        <v>18729</v>
      </c>
      <c r="FG177" s="1">
        <v>49891</v>
      </c>
      <c r="FH177">
        <v>473</v>
      </c>
      <c r="FI177">
        <v>119</v>
      </c>
      <c r="FJ177" t="s">
        <v>280</v>
      </c>
      <c r="FK177" t="s">
        <v>362</v>
      </c>
      <c r="FV177" t="s">
        <v>280</v>
      </c>
      <c r="FW177" t="s">
        <v>280</v>
      </c>
      <c r="FX177" t="s">
        <v>273</v>
      </c>
      <c r="FY177" t="s">
        <v>273</v>
      </c>
      <c r="FZ177" t="s">
        <v>280</v>
      </c>
      <c r="GA177" t="s">
        <v>280</v>
      </c>
      <c r="GB177">
        <v>67</v>
      </c>
      <c r="GC177" s="12" t="s">
        <v>273</v>
      </c>
      <c r="GD177" s="1">
        <v>1734</v>
      </c>
      <c r="GE177">
        <v>120</v>
      </c>
      <c r="GF177">
        <v>35</v>
      </c>
      <c r="GG177">
        <v>155</v>
      </c>
      <c r="GH177">
        <v>29</v>
      </c>
      <c r="GI177">
        <v>60</v>
      </c>
      <c r="GJ177">
        <v>101</v>
      </c>
      <c r="GK177">
        <v>345</v>
      </c>
      <c r="GL177">
        <v>278</v>
      </c>
      <c r="GM177">
        <v>67</v>
      </c>
      <c r="GN177">
        <v>0</v>
      </c>
      <c r="GO177">
        <v>345</v>
      </c>
      <c r="GP177" s="1">
        <v>2995</v>
      </c>
      <c r="GQ177" s="1">
        <v>1228</v>
      </c>
      <c r="GR177" s="1">
        <v>4223</v>
      </c>
      <c r="GS177">
        <v>205</v>
      </c>
      <c r="GT177">
        <v>527</v>
      </c>
      <c r="GU177" s="1">
        <v>3673</v>
      </c>
      <c r="GV177" s="1">
        <v>8628</v>
      </c>
      <c r="GW177" s="1">
        <v>3255</v>
      </c>
      <c r="GX177" s="1">
        <v>5373</v>
      </c>
      <c r="GY177">
        <v>0</v>
      </c>
      <c r="GZ177" s="1">
        <v>8628</v>
      </c>
      <c r="HA177">
        <v>0</v>
      </c>
      <c r="HB177">
        <v>0</v>
      </c>
      <c r="HC177">
        <v>2</v>
      </c>
      <c r="HD177">
        <v>409</v>
      </c>
      <c r="HE177">
        <v>92</v>
      </c>
      <c r="HF177">
        <v>339</v>
      </c>
      <c r="HG177">
        <v>20</v>
      </c>
      <c r="HH177">
        <v>569</v>
      </c>
      <c r="HI177" t="s">
        <v>273</v>
      </c>
      <c r="HJ177" s="1">
        <v>3418</v>
      </c>
      <c r="HK177" t="s">
        <v>273</v>
      </c>
      <c r="HL177">
        <v>438</v>
      </c>
      <c r="HM177" t="s">
        <v>273</v>
      </c>
      <c r="HN177">
        <v>335</v>
      </c>
      <c r="HO177" t="s">
        <v>1915</v>
      </c>
      <c r="HP177" t="s">
        <v>273</v>
      </c>
      <c r="HQ177">
        <v>16</v>
      </c>
      <c r="HR177" t="s">
        <v>297</v>
      </c>
      <c r="HS177" t="s">
        <v>1916</v>
      </c>
      <c r="HT177" t="s">
        <v>284</v>
      </c>
      <c r="HU177" t="s">
        <v>273</v>
      </c>
      <c r="HV177" s="1">
        <v>5616</v>
      </c>
      <c r="HW177" t="s">
        <v>285</v>
      </c>
      <c r="HX177" t="s">
        <v>366</v>
      </c>
      <c r="HY177" t="s">
        <v>300</v>
      </c>
      <c r="HZ177">
        <v>40</v>
      </c>
      <c r="IA177">
        <v>35</v>
      </c>
      <c r="IB177" t="s">
        <v>273</v>
      </c>
      <c r="IC177" t="s">
        <v>280</v>
      </c>
      <c r="ID177" t="s">
        <v>280</v>
      </c>
      <c r="IE177" t="s">
        <v>273</v>
      </c>
      <c r="IF177" t="s">
        <v>280</v>
      </c>
      <c r="IG177" t="s">
        <v>280</v>
      </c>
      <c r="IH177" t="s">
        <v>280</v>
      </c>
      <c r="II177" t="s">
        <v>273</v>
      </c>
      <c r="IJ177" t="s">
        <v>273</v>
      </c>
      <c r="IK177" t="s">
        <v>273</v>
      </c>
      <c r="IL177" t="s">
        <v>280</v>
      </c>
      <c r="IM177" t="s">
        <v>273</v>
      </c>
      <c r="IN177" t="s">
        <v>273</v>
      </c>
      <c r="IO177" t="s">
        <v>273</v>
      </c>
      <c r="IP177" t="s">
        <v>280</v>
      </c>
      <c r="IQ177" t="s">
        <v>280</v>
      </c>
      <c r="IR177" t="s">
        <v>280</v>
      </c>
      <c r="IS177" t="s">
        <v>280</v>
      </c>
      <c r="IT177" t="s">
        <v>1917</v>
      </c>
      <c r="IU177" t="s">
        <v>280</v>
      </c>
      <c r="IW177">
        <v>3</v>
      </c>
      <c r="IX177">
        <v>120</v>
      </c>
      <c r="IY177">
        <v>3</v>
      </c>
      <c r="IZ177">
        <v>1</v>
      </c>
      <c r="JA177">
        <v>40</v>
      </c>
      <c r="JB177">
        <v>1</v>
      </c>
      <c r="JC177">
        <v>6</v>
      </c>
      <c r="JD177">
        <v>144</v>
      </c>
      <c r="JE177">
        <v>3.6</v>
      </c>
      <c r="JF177">
        <v>6.6</v>
      </c>
      <c r="JG177" t="s">
        <v>304</v>
      </c>
      <c r="JH177" s="14">
        <v>34.450000000000003</v>
      </c>
      <c r="JI177">
        <v>13</v>
      </c>
      <c r="JJ177">
        <v>1.25</v>
      </c>
      <c r="JK177" t="s">
        <v>1918</v>
      </c>
      <c r="JL177" t="s">
        <v>1919</v>
      </c>
      <c r="JM177" s="2">
        <v>46112</v>
      </c>
    </row>
    <row r="178" spans="1:273" x14ac:dyDescent="0.25">
      <c r="A178" t="s">
        <v>2731</v>
      </c>
      <c r="B178" t="s">
        <v>2732</v>
      </c>
      <c r="C178" t="s">
        <v>2733</v>
      </c>
      <c r="D178" t="s">
        <v>2734</v>
      </c>
      <c r="E178">
        <v>68424</v>
      </c>
      <c r="F178" t="s">
        <v>933</v>
      </c>
      <c r="G178" t="s">
        <v>2735</v>
      </c>
      <c r="H178" t="s">
        <v>400</v>
      </c>
      <c r="I178">
        <v>365</v>
      </c>
      <c r="J178">
        <v>365</v>
      </c>
      <c r="K178">
        <v>0</v>
      </c>
      <c r="L178">
        <v>0</v>
      </c>
      <c r="M178">
        <v>1970</v>
      </c>
      <c r="N178">
        <v>2023</v>
      </c>
      <c r="O178" t="s">
        <v>280</v>
      </c>
      <c r="Q178" t="s">
        <v>274</v>
      </c>
      <c r="R178" t="s">
        <v>275</v>
      </c>
      <c r="S178" t="s">
        <v>276</v>
      </c>
      <c r="T178" t="s">
        <v>273</v>
      </c>
      <c r="U178" t="s">
        <v>277</v>
      </c>
      <c r="W178">
        <v>1</v>
      </c>
      <c r="X178" t="s">
        <v>273</v>
      </c>
      <c r="Y178" t="s">
        <v>273</v>
      </c>
      <c r="Z178">
        <v>12</v>
      </c>
      <c r="AA178" t="s">
        <v>280</v>
      </c>
      <c r="AC178" t="s">
        <v>273</v>
      </c>
      <c r="AE178" t="s">
        <v>273</v>
      </c>
      <c r="AG178">
        <v>984</v>
      </c>
      <c r="AH178" s="1">
        <v>832</v>
      </c>
      <c r="AI178">
        <v>52</v>
      </c>
      <c r="AJ178">
        <v>832</v>
      </c>
      <c r="AK178" s="2">
        <v>45566</v>
      </c>
      <c r="AL178" s="2">
        <v>45930</v>
      </c>
      <c r="AM178" s="10">
        <v>24100</v>
      </c>
      <c r="AO178" s="10"/>
      <c r="AQ178" s="10"/>
      <c r="AS178" s="10"/>
      <c r="AT178" s="10">
        <v>24100</v>
      </c>
      <c r="AU178" s="10">
        <v>899</v>
      </c>
      <c r="AV178" s="10">
        <v>0</v>
      </c>
      <c r="AW178" s="10">
        <v>0</v>
      </c>
      <c r="AX178" s="10">
        <v>0</v>
      </c>
      <c r="AY178" s="10">
        <v>0</v>
      </c>
      <c r="AZ178" s="10">
        <v>899</v>
      </c>
      <c r="BB178" s="10">
        <v>0</v>
      </c>
      <c r="BC178" s="10">
        <v>0</v>
      </c>
      <c r="BD178" s="10">
        <v>0</v>
      </c>
      <c r="BE178" s="10">
        <v>0</v>
      </c>
      <c r="BF178" t="s">
        <v>2736</v>
      </c>
      <c r="BG178" s="10">
        <v>2250</v>
      </c>
      <c r="BH178" s="10">
        <v>2250</v>
      </c>
      <c r="BI178" s="10">
        <v>27249</v>
      </c>
      <c r="BJ178" s="10">
        <v>0</v>
      </c>
      <c r="BK178" s="10">
        <v>0</v>
      </c>
      <c r="BL178" s="10">
        <v>0</v>
      </c>
      <c r="BM178" s="10">
        <v>0</v>
      </c>
      <c r="BN178" s="10">
        <v>0</v>
      </c>
      <c r="BO178" t="s">
        <v>280</v>
      </c>
      <c r="BQ178" s="10"/>
      <c r="BR178" s="10"/>
      <c r="BS178">
        <v>0</v>
      </c>
      <c r="BT178" s="10">
        <v>16600</v>
      </c>
      <c r="BU178" s="10">
        <v>1590</v>
      </c>
      <c r="BV178" s="10">
        <v>18190</v>
      </c>
      <c r="BW178" t="s">
        <v>280</v>
      </c>
      <c r="BX178" t="s">
        <v>280</v>
      </c>
      <c r="BY178" t="s">
        <v>280</v>
      </c>
      <c r="BZ178" t="s">
        <v>280</v>
      </c>
      <c r="CA178" t="s">
        <v>280</v>
      </c>
      <c r="CB178" t="s">
        <v>273</v>
      </c>
      <c r="CC178" t="s">
        <v>280</v>
      </c>
      <c r="CD178" t="s">
        <v>280</v>
      </c>
      <c r="CE178" t="s">
        <v>280</v>
      </c>
      <c r="CF178" t="s">
        <v>280</v>
      </c>
      <c r="CH178" s="10">
        <v>3268</v>
      </c>
      <c r="CI178" s="10">
        <v>1900</v>
      </c>
      <c r="CJ178" s="10">
        <v>0</v>
      </c>
      <c r="CK178" s="10">
        <v>5168</v>
      </c>
      <c r="CL178" s="10">
        <v>0</v>
      </c>
      <c r="CM178" s="10">
        <v>860</v>
      </c>
      <c r="CN178" s="10">
        <v>0</v>
      </c>
      <c r="CO178" s="10">
        <v>0</v>
      </c>
      <c r="CP178" s="10">
        <v>4800</v>
      </c>
      <c r="CQ178" s="10">
        <v>5660</v>
      </c>
      <c r="CR178" s="10">
        <v>29018</v>
      </c>
      <c r="CS178" s="10">
        <v>0</v>
      </c>
      <c r="CT178" s="1">
        <v>7198</v>
      </c>
      <c r="CU178">
        <v>360</v>
      </c>
      <c r="CV178">
        <v>225</v>
      </c>
      <c r="CW178" s="1">
        <v>7333</v>
      </c>
      <c r="CX178">
        <v>30</v>
      </c>
      <c r="CY178">
        <v>0</v>
      </c>
      <c r="CZ178">
        <v>0</v>
      </c>
      <c r="DA178">
        <v>30</v>
      </c>
      <c r="DB178">
        <v>110</v>
      </c>
      <c r="DC178">
        <v>0</v>
      </c>
      <c r="DD178">
        <v>40</v>
      </c>
      <c r="DE178">
        <v>70</v>
      </c>
      <c r="DF178">
        <v>0</v>
      </c>
      <c r="DG178">
        <v>0</v>
      </c>
      <c r="DH178">
        <v>0</v>
      </c>
      <c r="DI178">
        <v>0</v>
      </c>
      <c r="DJ178" t="s">
        <v>312</v>
      </c>
      <c r="DK178">
        <v>0</v>
      </c>
      <c r="DL178">
        <v>0</v>
      </c>
      <c r="DM178">
        <v>0</v>
      </c>
      <c r="DN178">
        <v>0</v>
      </c>
      <c r="DO178" s="1">
        <v>7338</v>
      </c>
      <c r="DP178">
        <v>360</v>
      </c>
      <c r="DQ178">
        <v>265</v>
      </c>
      <c r="DR178" s="1">
        <v>7433</v>
      </c>
      <c r="DS178" t="s">
        <v>297</v>
      </c>
      <c r="DT178">
        <v>0</v>
      </c>
      <c r="DU178" t="s">
        <v>273</v>
      </c>
      <c r="DV178" t="s">
        <v>273</v>
      </c>
      <c r="DW178" t="s">
        <v>280</v>
      </c>
      <c r="DX178" t="s">
        <v>280</v>
      </c>
      <c r="DY178" t="s">
        <v>280</v>
      </c>
      <c r="DZ178" t="s">
        <v>273</v>
      </c>
      <c r="EA178" t="s">
        <v>280</v>
      </c>
      <c r="EB178" t="s">
        <v>273</v>
      </c>
      <c r="EC178" t="s">
        <v>280</v>
      </c>
      <c r="ED178" t="s">
        <v>280</v>
      </c>
      <c r="EE178" t="s">
        <v>280</v>
      </c>
      <c r="EF178" t="s">
        <v>280</v>
      </c>
      <c r="EG178">
        <v>348</v>
      </c>
      <c r="EH178" s="1">
        <v>1760</v>
      </c>
      <c r="EI178" t="s">
        <v>281</v>
      </c>
      <c r="EJ178">
        <v>60</v>
      </c>
      <c r="EK178" t="s">
        <v>281</v>
      </c>
      <c r="EL178">
        <v>30</v>
      </c>
      <c r="EM178" t="s">
        <v>281</v>
      </c>
      <c r="EN178">
        <v>520</v>
      </c>
      <c r="EO178" s="1">
        <v>1750</v>
      </c>
      <c r="EP178">
        <v>0</v>
      </c>
      <c r="EQ178" s="1">
        <v>2270</v>
      </c>
      <c r="ER178">
        <v>101</v>
      </c>
      <c r="ES178">
        <v>33</v>
      </c>
      <c r="ET178">
        <v>134</v>
      </c>
      <c r="EU178">
        <v>9</v>
      </c>
      <c r="EV178">
        <v>0</v>
      </c>
      <c r="EW178">
        <v>9</v>
      </c>
      <c r="EX178">
        <v>176</v>
      </c>
      <c r="EY178">
        <v>20</v>
      </c>
      <c r="EZ178">
        <v>196</v>
      </c>
      <c r="FA178">
        <v>0</v>
      </c>
      <c r="FB178">
        <v>0</v>
      </c>
      <c r="FC178">
        <v>0</v>
      </c>
      <c r="FD178">
        <v>339</v>
      </c>
      <c r="FE178">
        <v>806</v>
      </c>
      <c r="FF178" s="1">
        <v>1803</v>
      </c>
      <c r="FG178" s="1">
        <v>2609</v>
      </c>
      <c r="FH178">
        <v>0</v>
      </c>
      <c r="FI178">
        <v>12</v>
      </c>
      <c r="FJ178" t="s">
        <v>280</v>
      </c>
      <c r="FK178" t="s">
        <v>362</v>
      </c>
      <c r="FV178" t="s">
        <v>280</v>
      </c>
      <c r="FW178" t="s">
        <v>280</v>
      </c>
      <c r="FX178" t="s">
        <v>273</v>
      </c>
      <c r="FY178" t="s">
        <v>280</v>
      </c>
      <c r="FZ178" t="s">
        <v>280</v>
      </c>
      <c r="GA178" t="s">
        <v>280</v>
      </c>
      <c r="GB178">
        <v>21</v>
      </c>
      <c r="GC178" s="12" t="s">
        <v>280</v>
      </c>
      <c r="GE178">
        <v>20</v>
      </c>
      <c r="GF178">
        <v>10</v>
      </c>
      <c r="GG178">
        <v>30</v>
      </c>
      <c r="GH178">
        <v>6</v>
      </c>
      <c r="GI178">
        <v>6</v>
      </c>
      <c r="GJ178">
        <v>20</v>
      </c>
      <c r="GK178">
        <v>62</v>
      </c>
      <c r="GL178">
        <v>44</v>
      </c>
      <c r="GM178">
        <v>18</v>
      </c>
      <c r="GN178">
        <v>0</v>
      </c>
      <c r="GO178">
        <v>62</v>
      </c>
      <c r="GP178">
        <v>375</v>
      </c>
      <c r="GQ178">
        <v>70</v>
      </c>
      <c r="GR178">
        <v>445</v>
      </c>
      <c r="GS178">
        <v>50</v>
      </c>
      <c r="GT178">
        <v>120</v>
      </c>
      <c r="GU178">
        <v>150</v>
      </c>
      <c r="GV178">
        <v>765</v>
      </c>
      <c r="GW178">
        <v>565</v>
      </c>
      <c r="GX178">
        <v>200</v>
      </c>
      <c r="GY178">
        <v>0</v>
      </c>
      <c r="GZ178">
        <v>765</v>
      </c>
      <c r="HA178">
        <v>0</v>
      </c>
      <c r="HB178">
        <v>0</v>
      </c>
      <c r="HC178">
        <v>16</v>
      </c>
      <c r="HD178">
        <v>0</v>
      </c>
      <c r="HE178">
        <v>6</v>
      </c>
      <c r="HF178">
        <v>0</v>
      </c>
      <c r="HG178">
        <v>6</v>
      </c>
      <c r="HH178">
        <v>0</v>
      </c>
      <c r="HI178" t="s">
        <v>273</v>
      </c>
      <c r="HJ178">
        <v>40</v>
      </c>
      <c r="HK178" t="s">
        <v>273</v>
      </c>
      <c r="HL178">
        <v>4</v>
      </c>
      <c r="HM178" t="s">
        <v>273</v>
      </c>
      <c r="HN178">
        <v>18</v>
      </c>
      <c r="HO178" t="s">
        <v>944</v>
      </c>
      <c r="HP178" t="s">
        <v>273</v>
      </c>
      <c r="HQ178">
        <v>2</v>
      </c>
      <c r="HR178" t="s">
        <v>312</v>
      </c>
      <c r="HS178" t="s">
        <v>2737</v>
      </c>
      <c r="HT178" t="s">
        <v>365</v>
      </c>
      <c r="HU178" t="s">
        <v>273</v>
      </c>
      <c r="HV178" t="s">
        <v>278</v>
      </c>
      <c r="HX178" t="s">
        <v>1050</v>
      </c>
      <c r="HZ178">
        <v>12</v>
      </c>
      <c r="IA178">
        <v>12</v>
      </c>
      <c r="IB178" t="s">
        <v>280</v>
      </c>
      <c r="IC178" t="s">
        <v>280</v>
      </c>
      <c r="ID178" t="s">
        <v>280</v>
      </c>
      <c r="IE178" t="s">
        <v>280</v>
      </c>
      <c r="IF178" t="s">
        <v>280</v>
      </c>
      <c r="IG178" t="s">
        <v>280</v>
      </c>
      <c r="IH178" t="s">
        <v>280</v>
      </c>
      <c r="II178" t="s">
        <v>273</v>
      </c>
      <c r="IJ178" t="s">
        <v>280</v>
      </c>
      <c r="IK178" t="s">
        <v>280</v>
      </c>
      <c r="IL178" t="s">
        <v>280</v>
      </c>
      <c r="IM178" t="s">
        <v>280</v>
      </c>
      <c r="IN178" t="s">
        <v>280</v>
      </c>
      <c r="IO178" t="s">
        <v>280</v>
      </c>
      <c r="IP178" t="s">
        <v>280</v>
      </c>
      <c r="IQ178" t="s">
        <v>280</v>
      </c>
      <c r="IR178" t="s">
        <v>280</v>
      </c>
      <c r="IS178" t="s">
        <v>280</v>
      </c>
      <c r="IU178" t="s">
        <v>280</v>
      </c>
      <c r="IW178">
        <v>2</v>
      </c>
      <c r="IX178">
        <v>16</v>
      </c>
      <c r="IY178">
        <v>0.4</v>
      </c>
      <c r="IZ178">
        <v>0</v>
      </c>
      <c r="JA178">
        <v>0</v>
      </c>
      <c r="JB178">
        <v>0</v>
      </c>
      <c r="JC178">
        <v>0</v>
      </c>
      <c r="JD178">
        <v>0</v>
      </c>
      <c r="JE178">
        <v>0</v>
      </c>
      <c r="JF178">
        <v>0.4</v>
      </c>
      <c r="JG178" t="s">
        <v>304</v>
      </c>
      <c r="JH178" s="14">
        <v>16.5</v>
      </c>
      <c r="JI178">
        <v>0</v>
      </c>
      <c r="JJ178">
        <v>0</v>
      </c>
      <c r="JK178" t="s">
        <v>2738</v>
      </c>
      <c r="JL178" t="s">
        <v>304</v>
      </c>
      <c r="JM178" s="2">
        <v>46094</v>
      </c>
    </row>
    <row r="179" spans="1:273" x14ac:dyDescent="0.25">
      <c r="A179" t="s">
        <v>1920</v>
      </c>
      <c r="B179" t="s">
        <v>1921</v>
      </c>
      <c r="C179" t="s">
        <v>1922</v>
      </c>
      <c r="D179" t="s">
        <v>1784</v>
      </c>
      <c r="E179">
        <v>68654</v>
      </c>
      <c r="F179" t="s">
        <v>1784</v>
      </c>
      <c r="G179" t="s">
        <v>1923</v>
      </c>
      <c r="H179" t="s">
        <v>400</v>
      </c>
      <c r="I179">
        <v>345</v>
      </c>
      <c r="J179">
        <v>345</v>
      </c>
      <c r="K179">
        <v>0</v>
      </c>
      <c r="L179">
        <v>0</v>
      </c>
      <c r="M179">
        <v>1910</v>
      </c>
      <c r="O179" t="s">
        <v>280</v>
      </c>
      <c r="Q179" t="s">
        <v>274</v>
      </c>
      <c r="R179" t="s">
        <v>275</v>
      </c>
      <c r="S179" t="s">
        <v>276</v>
      </c>
      <c r="T179" t="s">
        <v>273</v>
      </c>
      <c r="U179" t="s">
        <v>277</v>
      </c>
      <c r="W179">
        <v>1</v>
      </c>
      <c r="X179" t="s">
        <v>273</v>
      </c>
      <c r="Y179" t="s">
        <v>280</v>
      </c>
      <c r="AC179" t="s">
        <v>273</v>
      </c>
      <c r="AE179" t="s">
        <v>273</v>
      </c>
      <c r="AG179" s="1">
        <v>1875</v>
      </c>
      <c r="AH179" s="1">
        <v>780</v>
      </c>
      <c r="AI179">
        <v>52</v>
      </c>
      <c r="AJ179">
        <v>780</v>
      </c>
      <c r="AK179" s="2">
        <v>45566</v>
      </c>
      <c r="AL179" s="2">
        <v>45930</v>
      </c>
      <c r="AM179" s="10">
        <v>17463</v>
      </c>
      <c r="AO179" s="10"/>
      <c r="AP179" t="s">
        <v>1787</v>
      </c>
      <c r="AQ179" s="10">
        <v>2600</v>
      </c>
      <c r="AS179" s="10"/>
      <c r="AT179" s="10">
        <v>20063</v>
      </c>
      <c r="AU179" s="10">
        <v>842</v>
      </c>
      <c r="AV179" s="10">
        <v>0</v>
      </c>
      <c r="AW179" s="10">
        <v>0</v>
      </c>
      <c r="AX179" s="10">
        <v>0</v>
      </c>
      <c r="AY179" s="10">
        <v>0</v>
      </c>
      <c r="AZ179" s="10">
        <v>842</v>
      </c>
      <c r="BB179" s="10">
        <v>0</v>
      </c>
      <c r="BC179" s="10">
        <v>0</v>
      </c>
      <c r="BD179" s="10">
        <v>0</v>
      </c>
      <c r="BE179" s="10">
        <v>0</v>
      </c>
      <c r="BF179" t="s">
        <v>297</v>
      </c>
      <c r="BG179" s="10">
        <v>0</v>
      </c>
      <c r="BH179" s="10">
        <v>0</v>
      </c>
      <c r="BI179" s="10">
        <v>20905</v>
      </c>
      <c r="BJ179" s="10">
        <v>0</v>
      </c>
      <c r="BK179" s="10">
        <v>0</v>
      </c>
      <c r="BL179" s="10">
        <v>0</v>
      </c>
      <c r="BM179" s="10">
        <v>0</v>
      </c>
      <c r="BN179" s="10">
        <v>0</v>
      </c>
      <c r="BO179" t="s">
        <v>280</v>
      </c>
      <c r="BQ179" s="10"/>
      <c r="BR179" s="10"/>
      <c r="BS179">
        <v>0</v>
      </c>
      <c r="BT179" s="10">
        <v>7790</v>
      </c>
      <c r="BU179" s="10">
        <v>1115</v>
      </c>
      <c r="BV179" s="10">
        <v>8905</v>
      </c>
      <c r="BW179" t="s">
        <v>280</v>
      </c>
      <c r="BX179" t="s">
        <v>280</v>
      </c>
      <c r="BY179" t="s">
        <v>280</v>
      </c>
      <c r="BZ179" t="s">
        <v>280</v>
      </c>
      <c r="CA179" t="s">
        <v>280</v>
      </c>
      <c r="CB179" t="s">
        <v>280</v>
      </c>
      <c r="CC179" t="s">
        <v>280</v>
      </c>
      <c r="CD179" t="s">
        <v>273</v>
      </c>
      <c r="CE179" t="s">
        <v>273</v>
      </c>
      <c r="CF179" t="s">
        <v>273</v>
      </c>
      <c r="CH179" s="10">
        <v>1296</v>
      </c>
      <c r="CI179" s="10">
        <v>500</v>
      </c>
      <c r="CJ179" s="10">
        <v>0</v>
      </c>
      <c r="CK179" s="10">
        <v>1796</v>
      </c>
      <c r="CL179" s="10">
        <v>0</v>
      </c>
      <c r="CM179" s="10">
        <v>0</v>
      </c>
      <c r="CN179" s="10">
        <v>1290</v>
      </c>
      <c r="CO179" s="10">
        <v>0</v>
      </c>
      <c r="CP179" s="10">
        <v>1345</v>
      </c>
      <c r="CQ179" s="10">
        <v>2635</v>
      </c>
      <c r="CR179" s="10">
        <v>13336</v>
      </c>
      <c r="CS179" s="10">
        <v>0</v>
      </c>
      <c r="CT179" s="1">
        <v>7784</v>
      </c>
      <c r="CU179">
        <v>227</v>
      </c>
      <c r="CV179">
        <v>0</v>
      </c>
      <c r="CW179" s="1">
        <v>8011</v>
      </c>
      <c r="CX179">
        <v>121</v>
      </c>
      <c r="CY179">
        <v>0</v>
      </c>
      <c r="CZ179">
        <v>1</v>
      </c>
      <c r="DA179">
        <v>120</v>
      </c>
      <c r="DB179">
        <v>357</v>
      </c>
      <c r="DC179">
        <v>13</v>
      </c>
      <c r="DD179">
        <v>0</v>
      </c>
      <c r="DE179">
        <v>370</v>
      </c>
      <c r="DF179">
        <v>6</v>
      </c>
      <c r="DG179">
        <v>0</v>
      </c>
      <c r="DH179">
        <v>0</v>
      </c>
      <c r="DI179">
        <v>6</v>
      </c>
      <c r="DJ179" t="s">
        <v>297</v>
      </c>
      <c r="DK179">
        <v>0</v>
      </c>
      <c r="DL179">
        <v>0</v>
      </c>
      <c r="DM179">
        <v>0</v>
      </c>
      <c r="DN179">
        <v>0</v>
      </c>
      <c r="DO179" s="1">
        <v>8262</v>
      </c>
      <c r="DP179">
        <v>240</v>
      </c>
      <c r="DQ179">
        <v>1</v>
      </c>
      <c r="DR179" s="1">
        <v>8501</v>
      </c>
      <c r="DS179" t="s">
        <v>297</v>
      </c>
      <c r="DT179">
        <v>0</v>
      </c>
      <c r="DU179" t="s">
        <v>280</v>
      </c>
      <c r="DV179" t="s">
        <v>273</v>
      </c>
      <c r="DW179" t="s">
        <v>280</v>
      </c>
      <c r="DX179" t="s">
        <v>280</v>
      </c>
      <c r="DY179" t="s">
        <v>280</v>
      </c>
      <c r="DZ179" t="s">
        <v>273</v>
      </c>
      <c r="EA179" t="s">
        <v>280</v>
      </c>
      <c r="EB179" t="s">
        <v>273</v>
      </c>
      <c r="EC179" t="s">
        <v>280</v>
      </c>
      <c r="ED179" t="s">
        <v>280</v>
      </c>
      <c r="EE179" t="s">
        <v>280</v>
      </c>
      <c r="EF179" t="s">
        <v>280</v>
      </c>
      <c r="EG179">
        <v>198</v>
      </c>
      <c r="EH179" s="1">
        <v>1654</v>
      </c>
      <c r="EI179" t="s">
        <v>281</v>
      </c>
      <c r="EJ179">
        <v>19</v>
      </c>
      <c r="EK179" t="s">
        <v>285</v>
      </c>
      <c r="EL179">
        <v>309</v>
      </c>
      <c r="EM179" t="s">
        <v>281</v>
      </c>
      <c r="EN179">
        <v>204</v>
      </c>
      <c r="EO179">
        <v>628</v>
      </c>
      <c r="EP179">
        <v>0</v>
      </c>
      <c r="EQ179">
        <v>832</v>
      </c>
      <c r="ER179">
        <v>31</v>
      </c>
      <c r="ES179">
        <v>0</v>
      </c>
      <c r="ET179">
        <v>31</v>
      </c>
      <c r="EU179">
        <v>24</v>
      </c>
      <c r="EV179">
        <v>0</v>
      </c>
      <c r="EW179">
        <v>24</v>
      </c>
      <c r="EX179">
        <v>96</v>
      </c>
      <c r="EY179">
        <v>73</v>
      </c>
      <c r="EZ179">
        <v>169</v>
      </c>
      <c r="FA179">
        <v>0</v>
      </c>
      <c r="FB179">
        <v>0</v>
      </c>
      <c r="FC179">
        <v>0</v>
      </c>
      <c r="FD179">
        <v>224</v>
      </c>
      <c r="FE179">
        <v>355</v>
      </c>
      <c r="FF179">
        <v>701</v>
      </c>
      <c r="FG179" s="1">
        <v>1056</v>
      </c>
      <c r="FH179">
        <v>0</v>
      </c>
      <c r="FI179">
        <v>0</v>
      </c>
      <c r="FJ179" t="s">
        <v>280</v>
      </c>
      <c r="FK179" t="s">
        <v>362</v>
      </c>
      <c r="FV179" t="s">
        <v>280</v>
      </c>
      <c r="FW179" t="s">
        <v>280</v>
      </c>
      <c r="FX179" t="s">
        <v>273</v>
      </c>
      <c r="FY179" t="s">
        <v>280</v>
      </c>
      <c r="FZ179" t="s">
        <v>280</v>
      </c>
      <c r="GA179" t="s">
        <v>280</v>
      </c>
      <c r="GB179">
        <v>31</v>
      </c>
      <c r="GC179" s="12" t="s">
        <v>280</v>
      </c>
      <c r="GE179">
        <v>10</v>
      </c>
      <c r="GF179">
        <v>10</v>
      </c>
      <c r="GG179">
        <v>20</v>
      </c>
      <c r="GH179">
        <v>0</v>
      </c>
      <c r="GI179">
        <v>24</v>
      </c>
      <c r="GJ179">
        <v>6</v>
      </c>
      <c r="GK179">
        <v>50</v>
      </c>
      <c r="GL179">
        <v>50</v>
      </c>
      <c r="GM179">
        <v>0</v>
      </c>
      <c r="GN179">
        <v>0</v>
      </c>
      <c r="GO179">
        <v>50</v>
      </c>
      <c r="GP179">
        <v>21</v>
      </c>
      <c r="GQ179">
        <v>78</v>
      </c>
      <c r="GR179">
        <v>99</v>
      </c>
      <c r="GS179">
        <v>0</v>
      </c>
      <c r="GT179">
        <v>105</v>
      </c>
      <c r="GU179">
        <v>309</v>
      </c>
      <c r="GV179">
        <v>513</v>
      </c>
      <c r="GW179">
        <v>513</v>
      </c>
      <c r="GX179">
        <v>0</v>
      </c>
      <c r="GY179">
        <v>0</v>
      </c>
      <c r="GZ179">
        <v>513</v>
      </c>
      <c r="HA179">
        <v>0</v>
      </c>
      <c r="HB179">
        <v>0</v>
      </c>
      <c r="HC179">
        <v>0</v>
      </c>
      <c r="HD179">
        <v>0</v>
      </c>
      <c r="HE179">
        <v>0</v>
      </c>
      <c r="HF179">
        <v>0</v>
      </c>
      <c r="HG179">
        <v>0</v>
      </c>
      <c r="HH179">
        <v>0</v>
      </c>
      <c r="HI179" t="s">
        <v>273</v>
      </c>
      <c r="HJ179">
        <v>10</v>
      </c>
      <c r="HK179" t="s">
        <v>280</v>
      </c>
      <c r="HM179" t="s">
        <v>280</v>
      </c>
      <c r="HO179" t="s">
        <v>297</v>
      </c>
      <c r="HP179" t="s">
        <v>273</v>
      </c>
      <c r="HQ179">
        <v>3</v>
      </c>
      <c r="HR179">
        <v>0</v>
      </c>
      <c r="HS179" t="s">
        <v>283</v>
      </c>
      <c r="HT179" t="s">
        <v>365</v>
      </c>
      <c r="HU179" t="s">
        <v>273</v>
      </c>
      <c r="HV179" t="s">
        <v>278</v>
      </c>
      <c r="HX179" t="s">
        <v>366</v>
      </c>
      <c r="HZ179">
        <v>92</v>
      </c>
      <c r="IA179">
        <v>91</v>
      </c>
      <c r="IB179" t="s">
        <v>280</v>
      </c>
      <c r="IC179" t="s">
        <v>280</v>
      </c>
      <c r="ID179" t="s">
        <v>280</v>
      </c>
      <c r="IE179" t="s">
        <v>280</v>
      </c>
      <c r="IF179" t="s">
        <v>280</v>
      </c>
      <c r="IG179" t="s">
        <v>280</v>
      </c>
      <c r="IH179" t="s">
        <v>280</v>
      </c>
      <c r="II179" t="s">
        <v>280</v>
      </c>
      <c r="IJ179" t="s">
        <v>280</v>
      </c>
      <c r="IK179" t="s">
        <v>280</v>
      </c>
      <c r="IL179" t="s">
        <v>280</v>
      </c>
      <c r="IM179" t="s">
        <v>280</v>
      </c>
      <c r="IN179" t="s">
        <v>280</v>
      </c>
      <c r="IO179" t="s">
        <v>280</v>
      </c>
      <c r="IP179" t="s">
        <v>280</v>
      </c>
      <c r="IQ179" t="s">
        <v>280</v>
      </c>
      <c r="IR179" t="s">
        <v>280</v>
      </c>
      <c r="IS179" t="s">
        <v>280</v>
      </c>
      <c r="IU179" t="s">
        <v>280</v>
      </c>
      <c r="IW179">
        <v>1</v>
      </c>
      <c r="IX179">
        <v>25</v>
      </c>
      <c r="IY179">
        <v>0.63</v>
      </c>
      <c r="IZ179">
        <v>0</v>
      </c>
      <c r="JA179">
        <v>0</v>
      </c>
      <c r="JB179">
        <v>0</v>
      </c>
      <c r="JC179">
        <v>0</v>
      </c>
      <c r="JD179">
        <v>0</v>
      </c>
      <c r="JE179">
        <v>0</v>
      </c>
      <c r="JF179">
        <v>0.63</v>
      </c>
      <c r="JG179" t="s">
        <v>367</v>
      </c>
      <c r="JH179" s="14">
        <v>14</v>
      </c>
      <c r="JI179">
        <v>5</v>
      </c>
      <c r="JJ179">
        <v>4</v>
      </c>
      <c r="JK179" t="s">
        <v>1924</v>
      </c>
      <c r="JL179" t="s">
        <v>367</v>
      </c>
      <c r="JM179" s="2">
        <v>46064</v>
      </c>
    </row>
    <row r="180" spans="1:273" x14ac:dyDescent="0.25">
      <c r="A180" t="s">
        <v>1925</v>
      </c>
      <c r="B180" t="s">
        <v>1926</v>
      </c>
      <c r="C180" t="s">
        <v>1349</v>
      </c>
      <c r="D180" t="s">
        <v>1927</v>
      </c>
      <c r="E180">
        <v>68770</v>
      </c>
      <c r="F180" t="s">
        <v>1006</v>
      </c>
      <c r="G180" t="s">
        <v>1928</v>
      </c>
      <c r="H180" t="s">
        <v>310</v>
      </c>
      <c r="I180">
        <v>910</v>
      </c>
      <c r="J180">
        <v>910</v>
      </c>
      <c r="K180">
        <v>0</v>
      </c>
      <c r="L180">
        <v>0</v>
      </c>
      <c r="M180">
        <v>1913</v>
      </c>
      <c r="N180">
        <v>2006</v>
      </c>
      <c r="O180" t="s">
        <v>280</v>
      </c>
      <c r="Q180" t="s">
        <v>274</v>
      </c>
      <c r="R180" t="s">
        <v>275</v>
      </c>
      <c r="S180" t="s">
        <v>276</v>
      </c>
      <c r="T180" t="s">
        <v>273</v>
      </c>
      <c r="U180" t="s">
        <v>277</v>
      </c>
      <c r="W180">
        <v>1</v>
      </c>
      <c r="X180" t="s">
        <v>273</v>
      </c>
      <c r="Y180" t="s">
        <v>273</v>
      </c>
      <c r="Z180">
        <v>12</v>
      </c>
      <c r="AA180" t="s">
        <v>273</v>
      </c>
      <c r="AF180" t="s">
        <v>1929</v>
      </c>
      <c r="AG180" s="1">
        <v>3456</v>
      </c>
      <c r="AH180" s="1">
        <v>1560</v>
      </c>
      <c r="AI180">
        <v>52</v>
      </c>
      <c r="AJ180" s="1">
        <v>1560</v>
      </c>
      <c r="AK180" s="2">
        <v>45566</v>
      </c>
      <c r="AL180" s="2">
        <v>45930</v>
      </c>
      <c r="AM180" s="10">
        <v>85300</v>
      </c>
      <c r="AO180" s="10"/>
      <c r="AQ180" s="10"/>
      <c r="AS180" s="10"/>
      <c r="AT180" s="10">
        <v>85300</v>
      </c>
      <c r="AU180" s="10">
        <v>898</v>
      </c>
      <c r="AV180" s="10">
        <v>0</v>
      </c>
      <c r="AW180" s="10">
        <v>0</v>
      </c>
      <c r="AX180" s="10">
        <v>0</v>
      </c>
      <c r="AY180" s="10"/>
      <c r="AZ180" s="10">
        <v>898</v>
      </c>
      <c r="BB180" s="10">
        <v>0</v>
      </c>
      <c r="BC180" s="10">
        <v>0</v>
      </c>
      <c r="BD180" s="10">
        <v>0</v>
      </c>
      <c r="BE180" s="10">
        <v>0</v>
      </c>
      <c r="BF180" t="s">
        <v>1930</v>
      </c>
      <c r="BG180" s="10">
        <v>165</v>
      </c>
      <c r="BH180" s="10">
        <v>165</v>
      </c>
      <c r="BI180" s="10">
        <v>86363</v>
      </c>
      <c r="BJ180" s="10">
        <v>0</v>
      </c>
      <c r="BK180" s="10">
        <v>0</v>
      </c>
      <c r="BL180" s="10">
        <v>0</v>
      </c>
      <c r="BM180" s="10">
        <v>0</v>
      </c>
      <c r="BN180" s="10">
        <v>0</v>
      </c>
      <c r="BO180" t="s">
        <v>273</v>
      </c>
      <c r="BP180" t="s">
        <v>1931</v>
      </c>
      <c r="BQ180" s="10">
        <v>15</v>
      </c>
      <c r="BR180" s="10">
        <v>15</v>
      </c>
      <c r="BS180">
        <v>11</v>
      </c>
      <c r="BT180" s="10">
        <v>43632</v>
      </c>
      <c r="BU180" s="10">
        <v>3338</v>
      </c>
      <c r="BV180" s="10">
        <v>46970</v>
      </c>
      <c r="BW180" t="s">
        <v>280</v>
      </c>
      <c r="BX180" t="s">
        <v>280</v>
      </c>
      <c r="BY180" t="s">
        <v>280</v>
      </c>
      <c r="BZ180" t="s">
        <v>280</v>
      </c>
      <c r="CA180" t="s">
        <v>280</v>
      </c>
      <c r="CB180" t="s">
        <v>280</v>
      </c>
      <c r="CC180" t="s">
        <v>280</v>
      </c>
      <c r="CD180" t="s">
        <v>273</v>
      </c>
      <c r="CE180" t="s">
        <v>273</v>
      </c>
      <c r="CF180" t="s">
        <v>273</v>
      </c>
      <c r="CH180" s="10">
        <v>4684</v>
      </c>
      <c r="CI180" s="10">
        <v>500</v>
      </c>
      <c r="CJ180" s="10">
        <v>0</v>
      </c>
      <c r="CK180" s="10">
        <v>5184</v>
      </c>
      <c r="CL180" s="10">
        <v>0</v>
      </c>
      <c r="CM180" s="10">
        <v>1098</v>
      </c>
      <c r="CN180" s="10">
        <v>1702</v>
      </c>
      <c r="CO180" s="10">
        <v>0</v>
      </c>
      <c r="CP180" s="10">
        <v>50328</v>
      </c>
      <c r="CQ180" s="10">
        <v>53128</v>
      </c>
      <c r="CR180" s="10">
        <v>105282</v>
      </c>
      <c r="CS180" s="10">
        <v>0</v>
      </c>
      <c r="CT180" s="1">
        <v>10435</v>
      </c>
      <c r="CU180">
        <v>331</v>
      </c>
      <c r="CV180" s="1">
        <v>1760</v>
      </c>
      <c r="CW180" s="1">
        <v>9006</v>
      </c>
      <c r="CX180">
        <v>269</v>
      </c>
      <c r="CY180">
        <v>0</v>
      </c>
      <c r="CZ180">
        <v>269</v>
      </c>
      <c r="DA180">
        <v>0</v>
      </c>
      <c r="DB180">
        <v>704</v>
      </c>
      <c r="DC180">
        <v>0</v>
      </c>
      <c r="DD180">
        <v>26</v>
      </c>
      <c r="DE180">
        <v>678</v>
      </c>
      <c r="DF180">
        <v>1</v>
      </c>
      <c r="DG180">
        <v>0</v>
      </c>
      <c r="DH180">
        <v>0</v>
      </c>
      <c r="DI180">
        <v>1</v>
      </c>
      <c r="DJ180" t="s">
        <v>1932</v>
      </c>
      <c r="DK180">
        <v>2</v>
      </c>
      <c r="DL180">
        <v>0</v>
      </c>
      <c r="DM180">
        <v>0</v>
      </c>
      <c r="DN180">
        <v>2</v>
      </c>
      <c r="DO180" s="1">
        <v>11410</v>
      </c>
      <c r="DP180">
        <v>331</v>
      </c>
      <c r="DQ180" s="1">
        <v>2055</v>
      </c>
      <c r="DR180" s="1">
        <v>9686</v>
      </c>
      <c r="DS180" t="s">
        <v>1494</v>
      </c>
      <c r="DT180">
        <v>8</v>
      </c>
      <c r="DU180" t="s">
        <v>280</v>
      </c>
      <c r="DV180" t="s">
        <v>273</v>
      </c>
      <c r="DW180" t="s">
        <v>280</v>
      </c>
      <c r="DX180" t="s">
        <v>280</v>
      </c>
      <c r="DY180" t="s">
        <v>280</v>
      </c>
      <c r="DZ180" t="s">
        <v>273</v>
      </c>
      <c r="EA180" t="s">
        <v>280</v>
      </c>
      <c r="EB180" t="s">
        <v>273</v>
      </c>
      <c r="EC180" t="s">
        <v>280</v>
      </c>
      <c r="ED180" t="s">
        <v>280</v>
      </c>
      <c r="EE180" t="s">
        <v>280</v>
      </c>
      <c r="EF180" t="s">
        <v>280</v>
      </c>
      <c r="EG180">
        <v>919</v>
      </c>
      <c r="EH180" s="1">
        <v>2347</v>
      </c>
      <c r="EI180" t="s">
        <v>281</v>
      </c>
      <c r="EJ180" s="1">
        <v>1110</v>
      </c>
      <c r="EK180" t="s">
        <v>281</v>
      </c>
      <c r="EL180">
        <v>96</v>
      </c>
      <c r="EM180" t="s">
        <v>281</v>
      </c>
      <c r="EN180">
        <v>434</v>
      </c>
      <c r="EO180" s="1">
        <v>1203</v>
      </c>
      <c r="EP180">
        <v>2</v>
      </c>
      <c r="EQ180" s="1">
        <v>1639</v>
      </c>
      <c r="ER180">
        <v>994</v>
      </c>
      <c r="ES180" s="1">
        <v>1138</v>
      </c>
      <c r="ET180" s="1">
        <v>2132</v>
      </c>
      <c r="EU180">
        <v>433</v>
      </c>
      <c r="EV180">
        <v>2</v>
      </c>
      <c r="EW180">
        <v>435</v>
      </c>
      <c r="EX180" s="1">
        <v>1757</v>
      </c>
      <c r="EY180">
        <v>104</v>
      </c>
      <c r="EZ180" s="1">
        <v>1861</v>
      </c>
      <c r="FA180">
        <v>0</v>
      </c>
      <c r="FB180">
        <v>0</v>
      </c>
      <c r="FC180">
        <v>0</v>
      </c>
      <c r="FD180" s="1">
        <v>4428</v>
      </c>
      <c r="FE180" s="1">
        <v>3618</v>
      </c>
      <c r="FF180" s="1">
        <v>2447</v>
      </c>
      <c r="FG180" s="1">
        <v>6067</v>
      </c>
      <c r="FH180">
        <v>0</v>
      </c>
      <c r="FI180">
        <v>7</v>
      </c>
      <c r="FJ180" t="s">
        <v>280</v>
      </c>
      <c r="FK180" t="s">
        <v>362</v>
      </c>
      <c r="FV180" t="s">
        <v>280</v>
      </c>
      <c r="FW180" t="s">
        <v>280</v>
      </c>
      <c r="FX180" t="s">
        <v>273</v>
      </c>
      <c r="FY180" t="s">
        <v>280</v>
      </c>
      <c r="FZ180" t="s">
        <v>280</v>
      </c>
      <c r="GA180" t="s">
        <v>280</v>
      </c>
      <c r="GB180">
        <v>2</v>
      </c>
      <c r="GC180" s="12" t="s">
        <v>280</v>
      </c>
      <c r="GE180">
        <v>8</v>
      </c>
      <c r="GF180">
        <v>40</v>
      </c>
      <c r="GG180">
        <v>48</v>
      </c>
      <c r="GH180">
        <v>0</v>
      </c>
      <c r="GI180">
        <v>72</v>
      </c>
      <c r="GJ180">
        <v>1</v>
      </c>
      <c r="GK180">
        <v>121</v>
      </c>
      <c r="GL180">
        <v>49</v>
      </c>
      <c r="GM180">
        <v>36</v>
      </c>
      <c r="GN180">
        <v>36</v>
      </c>
      <c r="GO180">
        <v>121</v>
      </c>
      <c r="GP180">
        <v>24</v>
      </c>
      <c r="GQ180">
        <v>182</v>
      </c>
      <c r="GR180">
        <v>206</v>
      </c>
      <c r="GS180">
        <v>0</v>
      </c>
      <c r="GT180">
        <v>349</v>
      </c>
      <c r="GU180">
        <v>14</v>
      </c>
      <c r="GV180">
        <v>569</v>
      </c>
      <c r="GW180">
        <v>220</v>
      </c>
      <c r="GX180">
        <v>349</v>
      </c>
      <c r="GY180">
        <v>0</v>
      </c>
      <c r="GZ180">
        <v>569</v>
      </c>
      <c r="HA180">
        <v>36</v>
      </c>
      <c r="HB180">
        <v>626</v>
      </c>
      <c r="HC180">
        <v>12</v>
      </c>
      <c r="HE180">
        <v>0</v>
      </c>
      <c r="HF180">
        <v>0</v>
      </c>
      <c r="HG180">
        <v>0</v>
      </c>
      <c r="HH180">
        <v>0</v>
      </c>
      <c r="HI180" t="s">
        <v>273</v>
      </c>
      <c r="HJ180">
        <v>25</v>
      </c>
      <c r="HK180" t="s">
        <v>280</v>
      </c>
      <c r="HM180" t="s">
        <v>280</v>
      </c>
      <c r="HO180" t="s">
        <v>313</v>
      </c>
      <c r="HP180" t="s">
        <v>273</v>
      </c>
      <c r="HQ180">
        <v>6</v>
      </c>
      <c r="HR180" t="s">
        <v>1933</v>
      </c>
      <c r="HS180" t="s">
        <v>419</v>
      </c>
      <c r="HT180" t="s">
        <v>365</v>
      </c>
      <c r="HU180" t="s">
        <v>273</v>
      </c>
      <c r="HV180" t="s">
        <v>278</v>
      </c>
      <c r="HX180" t="s">
        <v>366</v>
      </c>
      <c r="HY180" t="s">
        <v>300</v>
      </c>
      <c r="HZ180">
        <v>96</v>
      </c>
      <c r="IA180">
        <v>89</v>
      </c>
      <c r="IB180" t="s">
        <v>280</v>
      </c>
      <c r="IC180" t="s">
        <v>280</v>
      </c>
      <c r="ID180" t="s">
        <v>280</v>
      </c>
      <c r="IE180" t="s">
        <v>280</v>
      </c>
      <c r="IF180" t="s">
        <v>280</v>
      </c>
      <c r="IG180" t="s">
        <v>280</v>
      </c>
      <c r="IH180" t="s">
        <v>280</v>
      </c>
      <c r="II180" t="s">
        <v>280</v>
      </c>
      <c r="IJ180" t="s">
        <v>280</v>
      </c>
      <c r="IK180" t="s">
        <v>280</v>
      </c>
      <c r="IL180" t="s">
        <v>280</v>
      </c>
      <c r="IM180" t="s">
        <v>280</v>
      </c>
      <c r="IN180" t="s">
        <v>280</v>
      </c>
      <c r="IO180" t="s">
        <v>280</v>
      </c>
      <c r="IP180" t="s">
        <v>280</v>
      </c>
      <c r="IQ180" t="s">
        <v>280</v>
      </c>
      <c r="IR180" t="s">
        <v>280</v>
      </c>
      <c r="IS180" t="s">
        <v>280</v>
      </c>
      <c r="IU180" t="s">
        <v>280</v>
      </c>
      <c r="IW180">
        <v>2</v>
      </c>
      <c r="IX180">
        <v>45</v>
      </c>
      <c r="IY180">
        <v>1.1299999999999999</v>
      </c>
      <c r="IZ180">
        <v>0</v>
      </c>
      <c r="JA180">
        <v>0</v>
      </c>
      <c r="JB180">
        <v>0</v>
      </c>
      <c r="JC180">
        <v>2</v>
      </c>
      <c r="JD180">
        <v>15</v>
      </c>
      <c r="JE180">
        <v>0.38</v>
      </c>
      <c r="JF180">
        <v>1.51</v>
      </c>
      <c r="JG180" t="s">
        <v>304</v>
      </c>
      <c r="JH180" s="14">
        <v>18.5</v>
      </c>
      <c r="JI180">
        <v>0</v>
      </c>
      <c r="JJ180">
        <v>0</v>
      </c>
      <c r="JK180" t="s">
        <v>1934</v>
      </c>
      <c r="JL180" t="s">
        <v>302</v>
      </c>
      <c r="JM180" s="2">
        <v>46088</v>
      </c>
    </row>
    <row r="181" spans="1:273" x14ac:dyDescent="0.25">
      <c r="A181" t="s">
        <v>1935</v>
      </c>
      <c r="B181" t="s">
        <v>1936</v>
      </c>
      <c r="C181" t="s">
        <v>1751</v>
      </c>
      <c r="D181" t="s">
        <v>1937</v>
      </c>
      <c r="E181">
        <v>69156</v>
      </c>
      <c r="F181" t="s">
        <v>1460</v>
      </c>
      <c r="G181" t="s">
        <v>1938</v>
      </c>
      <c r="H181" t="s">
        <v>387</v>
      </c>
      <c r="I181">
        <v>343</v>
      </c>
      <c r="J181">
        <v>343</v>
      </c>
      <c r="K181">
        <v>0</v>
      </c>
      <c r="L181">
        <v>0</v>
      </c>
      <c r="M181">
        <v>1900</v>
      </c>
      <c r="O181" t="s">
        <v>280</v>
      </c>
      <c r="Q181" t="s">
        <v>274</v>
      </c>
      <c r="R181" t="s">
        <v>275</v>
      </c>
      <c r="S181" t="s">
        <v>276</v>
      </c>
      <c r="T181" t="s">
        <v>273</v>
      </c>
      <c r="U181" t="s">
        <v>277</v>
      </c>
      <c r="W181">
        <v>1</v>
      </c>
      <c r="X181" t="s">
        <v>280</v>
      </c>
      <c r="Y181" t="s">
        <v>280</v>
      </c>
      <c r="AG181" s="1">
        <v>1080</v>
      </c>
      <c r="AH181" s="1">
        <v>776</v>
      </c>
      <c r="AI181">
        <v>52</v>
      </c>
      <c r="AJ181">
        <v>776</v>
      </c>
      <c r="AK181" s="2">
        <v>45566</v>
      </c>
      <c r="AL181" s="2">
        <v>45930</v>
      </c>
      <c r="AM181" s="10">
        <v>22569</v>
      </c>
      <c r="AO181" s="10"/>
      <c r="AQ181" s="10"/>
      <c r="AS181" s="10"/>
      <c r="AT181" s="10">
        <v>22569</v>
      </c>
      <c r="AU181" s="10">
        <v>200</v>
      </c>
      <c r="AV181" s="10">
        <v>0</v>
      </c>
      <c r="AW181" s="10">
        <v>0</v>
      </c>
      <c r="AX181" s="10">
        <v>0</v>
      </c>
      <c r="AY181" s="10">
        <v>0</v>
      </c>
      <c r="AZ181" s="10">
        <v>200</v>
      </c>
      <c r="BB181" s="10">
        <v>0</v>
      </c>
      <c r="BC181" s="10">
        <v>0</v>
      </c>
      <c r="BD181" s="10">
        <v>0</v>
      </c>
      <c r="BE181" s="10">
        <v>50</v>
      </c>
      <c r="BF181" t="s">
        <v>1939</v>
      </c>
      <c r="BG181" s="10">
        <v>458</v>
      </c>
      <c r="BH181" s="10">
        <v>508</v>
      </c>
      <c r="BI181" s="10">
        <v>23277</v>
      </c>
      <c r="BJ181" s="10">
        <v>0</v>
      </c>
      <c r="BK181" s="10">
        <v>0</v>
      </c>
      <c r="BL181" s="10">
        <v>0</v>
      </c>
      <c r="BM181" s="10">
        <v>0</v>
      </c>
      <c r="BN181" s="10">
        <v>0</v>
      </c>
      <c r="BO181" t="s">
        <v>280</v>
      </c>
      <c r="BQ181" s="10"/>
      <c r="BR181" s="10"/>
      <c r="BS181">
        <v>0</v>
      </c>
      <c r="BT181" s="10">
        <v>10943</v>
      </c>
      <c r="BU181" s="10">
        <v>1382</v>
      </c>
      <c r="BV181" s="10">
        <v>12325</v>
      </c>
      <c r="BW181" t="s">
        <v>280</v>
      </c>
      <c r="BX181" t="s">
        <v>280</v>
      </c>
      <c r="BY181" t="s">
        <v>273</v>
      </c>
      <c r="BZ181" t="s">
        <v>280</v>
      </c>
      <c r="CA181" t="s">
        <v>273</v>
      </c>
      <c r="CB181" t="s">
        <v>273</v>
      </c>
      <c r="CC181" t="s">
        <v>273</v>
      </c>
      <c r="CD181" t="s">
        <v>273</v>
      </c>
      <c r="CE181" t="s">
        <v>273</v>
      </c>
      <c r="CF181" t="s">
        <v>273</v>
      </c>
      <c r="CH181" s="10">
        <v>2811</v>
      </c>
      <c r="CI181" s="10">
        <v>0</v>
      </c>
      <c r="CJ181" s="10">
        <v>0</v>
      </c>
      <c r="CK181" s="10">
        <v>2811</v>
      </c>
      <c r="CL181" s="10">
        <v>1212</v>
      </c>
      <c r="CM181" s="10">
        <v>0</v>
      </c>
      <c r="CN181" s="10">
        <v>0</v>
      </c>
      <c r="CO181" s="10">
        <v>0</v>
      </c>
      <c r="CP181" s="10">
        <v>5852</v>
      </c>
      <c r="CQ181" s="10">
        <v>7064</v>
      </c>
      <c r="CR181" s="10">
        <v>22200</v>
      </c>
      <c r="CS181" s="10">
        <v>0</v>
      </c>
      <c r="CT181" s="1">
        <v>5074</v>
      </c>
      <c r="CU181">
        <v>258</v>
      </c>
      <c r="CV181">
        <v>92</v>
      </c>
      <c r="CW181" s="1">
        <v>5240</v>
      </c>
      <c r="CX181">
        <v>3</v>
      </c>
      <c r="CY181">
        <v>0</v>
      </c>
      <c r="CZ181">
        <v>0</v>
      </c>
      <c r="DA181">
        <v>3</v>
      </c>
      <c r="DB181">
        <v>0</v>
      </c>
      <c r="DC181">
        <v>0</v>
      </c>
      <c r="DD181">
        <v>0</v>
      </c>
      <c r="DE181">
        <v>0</v>
      </c>
      <c r="DF181">
        <v>0</v>
      </c>
      <c r="DG181">
        <v>0</v>
      </c>
      <c r="DH181">
        <v>0</v>
      </c>
      <c r="DI181">
        <v>0</v>
      </c>
      <c r="DJ181" t="s">
        <v>278</v>
      </c>
      <c r="DK181">
        <v>0</v>
      </c>
      <c r="DL181">
        <v>0</v>
      </c>
      <c r="DM181">
        <v>0</v>
      </c>
      <c r="DN181">
        <v>0</v>
      </c>
      <c r="DO181" s="1">
        <v>5077</v>
      </c>
      <c r="DP181">
        <v>258</v>
      </c>
      <c r="DQ181">
        <v>92</v>
      </c>
      <c r="DR181" s="1">
        <v>5243</v>
      </c>
      <c r="DS181" t="s">
        <v>297</v>
      </c>
      <c r="DT181">
        <v>0</v>
      </c>
      <c r="DU181" t="s">
        <v>280</v>
      </c>
      <c r="DV181" t="s">
        <v>280</v>
      </c>
      <c r="DW181" t="s">
        <v>280</v>
      </c>
      <c r="DX181" t="s">
        <v>280</v>
      </c>
      <c r="DY181" t="s">
        <v>280</v>
      </c>
      <c r="DZ181" t="s">
        <v>280</v>
      </c>
      <c r="EA181" t="s">
        <v>280</v>
      </c>
      <c r="EB181" t="s">
        <v>280</v>
      </c>
      <c r="EC181" t="s">
        <v>280</v>
      </c>
      <c r="ED181" t="s">
        <v>280</v>
      </c>
      <c r="EE181" t="s">
        <v>280</v>
      </c>
      <c r="EF181" t="s">
        <v>280</v>
      </c>
      <c r="EG181">
        <v>166</v>
      </c>
      <c r="EH181">
        <v>913</v>
      </c>
      <c r="EI181" t="s">
        <v>281</v>
      </c>
      <c r="EJ181">
        <v>25</v>
      </c>
      <c r="EK181" t="s">
        <v>285</v>
      </c>
      <c r="EL181">
        <v>30</v>
      </c>
      <c r="EM181" t="s">
        <v>285</v>
      </c>
      <c r="EN181">
        <v>320</v>
      </c>
      <c r="EO181">
        <v>633</v>
      </c>
      <c r="EP181">
        <v>0</v>
      </c>
      <c r="EQ181">
        <v>953</v>
      </c>
      <c r="ER181">
        <v>0</v>
      </c>
      <c r="ES181">
        <v>0</v>
      </c>
      <c r="ET181">
        <v>0</v>
      </c>
      <c r="EU181">
        <v>0</v>
      </c>
      <c r="EV181">
        <v>0</v>
      </c>
      <c r="EW181">
        <v>0</v>
      </c>
      <c r="EX181">
        <v>0</v>
      </c>
      <c r="EY181">
        <v>0</v>
      </c>
      <c r="EZ181">
        <v>0</v>
      </c>
      <c r="FA181">
        <v>0</v>
      </c>
      <c r="FB181">
        <v>0</v>
      </c>
      <c r="FC181">
        <v>0</v>
      </c>
      <c r="FD181">
        <v>0</v>
      </c>
      <c r="FE181">
        <v>320</v>
      </c>
      <c r="FF181">
        <v>633</v>
      </c>
      <c r="FG181">
        <v>953</v>
      </c>
      <c r="FH181">
        <v>0</v>
      </c>
      <c r="FI181">
        <v>0</v>
      </c>
      <c r="FJ181" t="s">
        <v>280</v>
      </c>
      <c r="FK181" t="s">
        <v>362</v>
      </c>
      <c r="FV181" t="s">
        <v>280</v>
      </c>
      <c r="FW181" t="s">
        <v>280</v>
      </c>
      <c r="FX181" t="s">
        <v>273</v>
      </c>
      <c r="FY181" t="s">
        <v>280</v>
      </c>
      <c r="FZ181" t="s">
        <v>280</v>
      </c>
      <c r="GA181" t="s">
        <v>280</v>
      </c>
      <c r="GB181">
        <v>1</v>
      </c>
      <c r="GC181" s="12"/>
      <c r="GE181">
        <v>0</v>
      </c>
      <c r="GF181">
        <v>1</v>
      </c>
      <c r="GG181">
        <v>1</v>
      </c>
      <c r="GH181">
        <v>1</v>
      </c>
      <c r="GI181">
        <v>0</v>
      </c>
      <c r="GJ181">
        <v>0</v>
      </c>
      <c r="GK181">
        <v>2</v>
      </c>
      <c r="GL181">
        <v>2</v>
      </c>
      <c r="GM181">
        <v>0</v>
      </c>
      <c r="GN181">
        <v>0</v>
      </c>
      <c r="GO181">
        <v>2</v>
      </c>
      <c r="GP181">
        <v>0</v>
      </c>
      <c r="GQ181">
        <v>6</v>
      </c>
      <c r="GR181">
        <v>6</v>
      </c>
      <c r="GS181">
        <v>10</v>
      </c>
      <c r="GT181">
        <v>0</v>
      </c>
      <c r="GU181">
        <v>0</v>
      </c>
      <c r="GV181">
        <v>16</v>
      </c>
      <c r="GW181">
        <v>16</v>
      </c>
      <c r="GX181">
        <v>0</v>
      </c>
      <c r="GY181">
        <v>0</v>
      </c>
      <c r="GZ181">
        <v>16</v>
      </c>
      <c r="HA181">
        <v>0</v>
      </c>
      <c r="HB181">
        <v>0</v>
      </c>
      <c r="HC181">
        <v>0</v>
      </c>
      <c r="HD181">
        <v>0</v>
      </c>
      <c r="HE181">
        <v>8</v>
      </c>
      <c r="HG181">
        <v>0</v>
      </c>
      <c r="HI181" t="s">
        <v>273</v>
      </c>
      <c r="HJ181">
        <v>12</v>
      </c>
      <c r="HK181" t="s">
        <v>280</v>
      </c>
      <c r="HM181" t="s">
        <v>280</v>
      </c>
      <c r="HO181" t="s">
        <v>278</v>
      </c>
      <c r="HP181" t="s">
        <v>273</v>
      </c>
      <c r="HQ181">
        <v>2</v>
      </c>
      <c r="HR181" t="s">
        <v>278</v>
      </c>
      <c r="HS181" t="s">
        <v>1940</v>
      </c>
      <c r="HT181" t="s">
        <v>299</v>
      </c>
      <c r="HU181" t="s">
        <v>273</v>
      </c>
      <c r="HV181" t="s">
        <v>278</v>
      </c>
      <c r="HX181" t="s">
        <v>286</v>
      </c>
      <c r="HZ181">
        <v>109</v>
      </c>
      <c r="IA181">
        <v>108</v>
      </c>
      <c r="IB181" t="s">
        <v>280</v>
      </c>
      <c r="IC181" t="s">
        <v>273</v>
      </c>
      <c r="ID181" t="s">
        <v>280</v>
      </c>
      <c r="IE181" t="s">
        <v>280</v>
      </c>
      <c r="IF181" t="s">
        <v>280</v>
      </c>
      <c r="IG181" t="s">
        <v>280</v>
      </c>
      <c r="IH181" t="s">
        <v>280</v>
      </c>
      <c r="II181" t="s">
        <v>280</v>
      </c>
      <c r="IJ181" t="s">
        <v>280</v>
      </c>
      <c r="IK181" t="s">
        <v>280</v>
      </c>
      <c r="IL181" t="s">
        <v>280</v>
      </c>
      <c r="IM181" t="s">
        <v>280</v>
      </c>
      <c r="IN181" t="s">
        <v>280</v>
      </c>
      <c r="IO181" t="s">
        <v>273</v>
      </c>
      <c r="IP181" t="s">
        <v>280</v>
      </c>
      <c r="IQ181" t="s">
        <v>280</v>
      </c>
      <c r="IR181" t="s">
        <v>280</v>
      </c>
      <c r="IS181" t="s">
        <v>273</v>
      </c>
      <c r="IU181" t="s">
        <v>280</v>
      </c>
      <c r="IW181">
        <v>1</v>
      </c>
      <c r="IX181">
        <v>15</v>
      </c>
      <c r="IY181">
        <v>0.38</v>
      </c>
      <c r="IZ181">
        <v>0</v>
      </c>
      <c r="JA181">
        <v>0</v>
      </c>
      <c r="JB181">
        <v>0</v>
      </c>
      <c r="JC181">
        <v>0</v>
      </c>
      <c r="JD181">
        <v>0</v>
      </c>
      <c r="JE181">
        <v>0</v>
      </c>
      <c r="JF181">
        <v>0.38</v>
      </c>
      <c r="JG181" t="s">
        <v>304</v>
      </c>
      <c r="JH181" s="14">
        <v>15</v>
      </c>
      <c r="JI181">
        <v>0</v>
      </c>
      <c r="JJ181">
        <v>0</v>
      </c>
      <c r="JK181" t="s">
        <v>1941</v>
      </c>
      <c r="JL181" t="s">
        <v>304</v>
      </c>
      <c r="JM181" s="2">
        <v>46049</v>
      </c>
    </row>
    <row r="182" spans="1:273" x14ac:dyDescent="0.25">
      <c r="A182" t="s">
        <v>2621</v>
      </c>
      <c r="B182" t="s">
        <v>2622</v>
      </c>
      <c r="C182" t="s">
        <v>2622</v>
      </c>
      <c r="D182" t="s">
        <v>2623</v>
      </c>
      <c r="E182">
        <v>68127</v>
      </c>
      <c r="F182" t="s">
        <v>584</v>
      </c>
      <c r="G182" t="s">
        <v>2624</v>
      </c>
      <c r="H182" t="s">
        <v>310</v>
      </c>
      <c r="I182">
        <v>6443</v>
      </c>
      <c r="J182">
        <v>9382</v>
      </c>
      <c r="K182">
        <v>0</v>
      </c>
      <c r="L182">
        <v>0</v>
      </c>
      <c r="M182">
        <v>1999</v>
      </c>
      <c r="O182" t="s">
        <v>280</v>
      </c>
      <c r="Q182" t="s">
        <v>274</v>
      </c>
      <c r="R182" t="s">
        <v>275</v>
      </c>
      <c r="S182" t="s">
        <v>586</v>
      </c>
      <c r="T182" t="s">
        <v>273</v>
      </c>
      <c r="U182" t="s">
        <v>277</v>
      </c>
      <c r="W182">
        <v>1</v>
      </c>
      <c r="X182" t="s">
        <v>273</v>
      </c>
      <c r="Y182" t="s">
        <v>273</v>
      </c>
      <c r="Z182">
        <v>128</v>
      </c>
      <c r="AA182" t="s">
        <v>280</v>
      </c>
      <c r="AG182" s="1">
        <v>12200</v>
      </c>
      <c r="AH182" s="1">
        <v>3196</v>
      </c>
      <c r="AI182">
        <v>52</v>
      </c>
      <c r="AJ182" s="1">
        <v>3196</v>
      </c>
      <c r="AK182" s="2">
        <v>45566</v>
      </c>
      <c r="AL182" s="2">
        <v>45930</v>
      </c>
      <c r="AM182" s="10">
        <v>633916</v>
      </c>
      <c r="AO182" s="10"/>
      <c r="AP182" t="s">
        <v>588</v>
      </c>
      <c r="AQ182" s="10">
        <v>61719</v>
      </c>
      <c r="AS182" s="10"/>
      <c r="AT182" s="10">
        <v>695635</v>
      </c>
      <c r="AU182" s="10">
        <v>2205</v>
      </c>
      <c r="AV182" s="10">
        <v>0</v>
      </c>
      <c r="AW182" s="10">
        <v>0</v>
      </c>
      <c r="AX182" s="10">
        <v>5892</v>
      </c>
      <c r="AY182" s="10">
        <v>0</v>
      </c>
      <c r="AZ182" s="10">
        <v>8097</v>
      </c>
      <c r="BB182" s="10">
        <v>0</v>
      </c>
      <c r="BC182" s="10">
        <v>0</v>
      </c>
      <c r="BD182" s="10">
        <v>752</v>
      </c>
      <c r="BE182" s="10">
        <v>0</v>
      </c>
      <c r="BF182" t="s">
        <v>2625</v>
      </c>
      <c r="BG182" s="10">
        <v>8861</v>
      </c>
      <c r="BH182" s="10">
        <v>9613</v>
      </c>
      <c r="BI182" s="10">
        <v>713345</v>
      </c>
      <c r="BJ182" s="10">
        <v>0</v>
      </c>
      <c r="BK182" s="10">
        <v>0</v>
      </c>
      <c r="BL182" s="10">
        <v>0</v>
      </c>
      <c r="BM182" s="10">
        <v>0</v>
      </c>
      <c r="BN182" s="10">
        <v>0</v>
      </c>
      <c r="BO182" t="s">
        <v>273</v>
      </c>
      <c r="BP182" t="s">
        <v>2626</v>
      </c>
      <c r="BQ182" s="10">
        <v>75</v>
      </c>
      <c r="BR182" s="10">
        <v>75</v>
      </c>
      <c r="BS182">
        <v>39</v>
      </c>
      <c r="BT182" s="10">
        <v>342879</v>
      </c>
      <c r="BU182" s="10">
        <v>80630</v>
      </c>
      <c r="BV182" s="10">
        <v>423509</v>
      </c>
      <c r="BW182" t="s">
        <v>273</v>
      </c>
      <c r="BX182" t="s">
        <v>273</v>
      </c>
      <c r="BY182" t="s">
        <v>273</v>
      </c>
      <c r="BZ182" t="s">
        <v>273</v>
      </c>
      <c r="CA182" t="s">
        <v>273</v>
      </c>
      <c r="CB182" t="s">
        <v>273</v>
      </c>
      <c r="CC182" t="s">
        <v>273</v>
      </c>
      <c r="CD182" t="s">
        <v>273</v>
      </c>
      <c r="CE182" t="s">
        <v>273</v>
      </c>
      <c r="CF182" t="s">
        <v>273</v>
      </c>
      <c r="CH182" s="10">
        <v>33208</v>
      </c>
      <c r="CI182" s="10">
        <v>1680</v>
      </c>
      <c r="CJ182" s="10">
        <v>4291</v>
      </c>
      <c r="CK182" s="10">
        <v>39179</v>
      </c>
      <c r="CL182" s="10">
        <v>20886</v>
      </c>
      <c r="CM182" s="10">
        <v>5220</v>
      </c>
      <c r="CN182" s="10">
        <v>0</v>
      </c>
      <c r="CO182" s="10">
        <v>8582</v>
      </c>
      <c r="CP182" s="10">
        <v>110512</v>
      </c>
      <c r="CQ182" s="10">
        <v>145200</v>
      </c>
      <c r="CR182" s="10">
        <v>607888</v>
      </c>
      <c r="CS182" s="10">
        <v>0</v>
      </c>
      <c r="CT182" s="1">
        <v>20307</v>
      </c>
      <c r="CU182" s="1">
        <v>1962</v>
      </c>
      <c r="CV182" s="1">
        <v>1936</v>
      </c>
      <c r="CW182" s="1">
        <v>20333</v>
      </c>
      <c r="CX182">
        <v>815</v>
      </c>
      <c r="CY182">
        <v>57</v>
      </c>
      <c r="CZ182">
        <v>109</v>
      </c>
      <c r="DA182">
        <v>763</v>
      </c>
      <c r="DB182" s="1">
        <v>2901</v>
      </c>
      <c r="DC182">
        <v>162</v>
      </c>
      <c r="DD182">
        <v>314</v>
      </c>
      <c r="DE182" s="1">
        <v>2749</v>
      </c>
      <c r="DF182">
        <v>22</v>
      </c>
      <c r="DG182">
        <v>0</v>
      </c>
      <c r="DH182">
        <v>0</v>
      </c>
      <c r="DI182">
        <v>22</v>
      </c>
      <c r="DJ182" t="s">
        <v>2627</v>
      </c>
      <c r="DK182">
        <v>102</v>
      </c>
      <c r="DL182">
        <v>22</v>
      </c>
      <c r="DM182">
        <v>5</v>
      </c>
      <c r="DN182">
        <v>119</v>
      </c>
      <c r="DO182" s="1">
        <v>24125</v>
      </c>
      <c r="DP182" s="1">
        <v>2203</v>
      </c>
      <c r="DQ182" s="1">
        <v>2364</v>
      </c>
      <c r="DR182" s="1">
        <v>23964</v>
      </c>
      <c r="DS182" t="s">
        <v>297</v>
      </c>
      <c r="DT182">
        <v>0</v>
      </c>
      <c r="DU182" t="s">
        <v>280</v>
      </c>
      <c r="DV182" t="s">
        <v>273</v>
      </c>
      <c r="DW182" t="s">
        <v>280</v>
      </c>
      <c r="DX182" t="s">
        <v>280</v>
      </c>
      <c r="DY182" t="s">
        <v>273</v>
      </c>
      <c r="DZ182" t="s">
        <v>280</v>
      </c>
      <c r="EA182" t="s">
        <v>280</v>
      </c>
      <c r="EB182" t="s">
        <v>273</v>
      </c>
      <c r="EC182" t="s">
        <v>280</v>
      </c>
      <c r="ED182" t="s">
        <v>280</v>
      </c>
      <c r="EE182" t="s">
        <v>280</v>
      </c>
      <c r="EF182" t="s">
        <v>280</v>
      </c>
      <c r="EG182" s="1">
        <v>7762</v>
      </c>
      <c r="EH182" s="1">
        <v>55165</v>
      </c>
      <c r="EI182" t="s">
        <v>281</v>
      </c>
      <c r="EJ182" s="1">
        <v>3300</v>
      </c>
      <c r="EK182" t="s">
        <v>285</v>
      </c>
      <c r="EL182" s="1">
        <v>11321</v>
      </c>
      <c r="EM182" t="s">
        <v>281</v>
      </c>
      <c r="EN182" s="1">
        <v>26410</v>
      </c>
      <c r="EO182" s="1">
        <v>36072</v>
      </c>
      <c r="EP182" s="1">
        <v>2885</v>
      </c>
      <c r="EQ182" s="1">
        <v>65367</v>
      </c>
      <c r="ER182" s="1">
        <v>6488</v>
      </c>
      <c r="ES182" s="1">
        <v>1457</v>
      </c>
      <c r="ET182" s="1">
        <v>7945</v>
      </c>
      <c r="EU182" s="1">
        <v>1913</v>
      </c>
      <c r="EV182">
        <v>0</v>
      </c>
      <c r="EW182" s="1">
        <v>1913</v>
      </c>
      <c r="EX182" s="1">
        <v>7847</v>
      </c>
      <c r="EY182" s="1">
        <v>1595</v>
      </c>
      <c r="EZ182" s="1">
        <v>9442</v>
      </c>
      <c r="FA182">
        <v>0</v>
      </c>
      <c r="FB182">
        <v>0</v>
      </c>
      <c r="FC182">
        <v>0</v>
      </c>
      <c r="FD182" s="1">
        <v>19300</v>
      </c>
      <c r="FE182" s="1">
        <v>42658</v>
      </c>
      <c r="FF182" s="1">
        <v>39124</v>
      </c>
      <c r="FG182" s="1">
        <v>84667</v>
      </c>
      <c r="FH182">
        <v>440</v>
      </c>
      <c r="FI182">
        <v>84</v>
      </c>
      <c r="FJ182" t="s">
        <v>273</v>
      </c>
      <c r="FK182" t="s">
        <v>295</v>
      </c>
      <c r="FV182" t="s">
        <v>280</v>
      </c>
      <c r="FW182" t="s">
        <v>280</v>
      </c>
      <c r="FX182" t="s">
        <v>273</v>
      </c>
      <c r="FY182" t="s">
        <v>280</v>
      </c>
      <c r="FZ182" t="s">
        <v>280</v>
      </c>
      <c r="GA182" t="s">
        <v>280</v>
      </c>
      <c r="GB182">
        <v>17</v>
      </c>
      <c r="GC182" s="12" t="s">
        <v>280</v>
      </c>
      <c r="GE182">
        <v>95</v>
      </c>
      <c r="GF182">
        <v>104</v>
      </c>
      <c r="GG182">
        <v>199</v>
      </c>
      <c r="GH182">
        <v>20</v>
      </c>
      <c r="GI182">
        <v>60</v>
      </c>
      <c r="GJ182">
        <v>19</v>
      </c>
      <c r="GK182">
        <v>298</v>
      </c>
      <c r="GL182">
        <v>254</v>
      </c>
      <c r="GM182">
        <v>44</v>
      </c>
      <c r="GN182">
        <v>0</v>
      </c>
      <c r="GO182">
        <v>298</v>
      </c>
      <c r="GP182">
        <v>962</v>
      </c>
      <c r="GQ182" s="1">
        <v>2102</v>
      </c>
      <c r="GR182" s="1">
        <v>3064</v>
      </c>
      <c r="GS182">
        <v>79</v>
      </c>
      <c r="GT182">
        <v>769</v>
      </c>
      <c r="GU182" s="1">
        <v>2113</v>
      </c>
      <c r="GV182" s="1">
        <v>6025</v>
      </c>
      <c r="GW182" s="1">
        <v>4155</v>
      </c>
      <c r="GX182" s="1">
        <v>1870</v>
      </c>
      <c r="GY182">
        <v>0</v>
      </c>
      <c r="GZ182" s="1">
        <v>6025</v>
      </c>
      <c r="HA182">
        <v>0</v>
      </c>
      <c r="HB182">
        <v>0</v>
      </c>
      <c r="HC182" s="1">
        <v>3337</v>
      </c>
      <c r="HD182">
        <v>0</v>
      </c>
      <c r="HE182">
        <v>0</v>
      </c>
      <c r="HF182">
        <v>0</v>
      </c>
      <c r="HG182" s="1">
        <v>1200</v>
      </c>
      <c r="HH182">
        <v>0</v>
      </c>
      <c r="HI182" t="s">
        <v>273</v>
      </c>
      <c r="HJ182">
        <v>683</v>
      </c>
      <c r="HK182" t="s">
        <v>273</v>
      </c>
      <c r="HL182">
        <v>55</v>
      </c>
      <c r="HM182" t="s">
        <v>273</v>
      </c>
      <c r="HN182">
        <v>187</v>
      </c>
      <c r="HO182" t="s">
        <v>742</v>
      </c>
      <c r="HP182" t="s">
        <v>273</v>
      </c>
      <c r="HQ182">
        <v>14</v>
      </c>
      <c r="HR182" t="s">
        <v>1263</v>
      </c>
      <c r="HS182" t="s">
        <v>594</v>
      </c>
      <c r="HT182" t="s">
        <v>299</v>
      </c>
      <c r="HU182" t="s">
        <v>273</v>
      </c>
      <c r="HV182" s="1">
        <v>7262</v>
      </c>
      <c r="HW182" t="s">
        <v>281</v>
      </c>
      <c r="HX182" t="s">
        <v>286</v>
      </c>
      <c r="HY182" t="s">
        <v>300</v>
      </c>
      <c r="HZ182">
        <v>944</v>
      </c>
      <c r="IA182">
        <v>142</v>
      </c>
      <c r="IB182" t="s">
        <v>280</v>
      </c>
      <c r="IC182" t="s">
        <v>280</v>
      </c>
      <c r="ID182" t="s">
        <v>280</v>
      </c>
      <c r="IE182" t="s">
        <v>280</v>
      </c>
      <c r="IF182" t="s">
        <v>280</v>
      </c>
      <c r="IG182" t="s">
        <v>280</v>
      </c>
      <c r="IH182" t="s">
        <v>273</v>
      </c>
      <c r="II182" t="s">
        <v>273</v>
      </c>
      <c r="IJ182" t="s">
        <v>280</v>
      </c>
      <c r="IK182" t="s">
        <v>273</v>
      </c>
      <c r="IL182" t="s">
        <v>280</v>
      </c>
      <c r="IM182" t="s">
        <v>273</v>
      </c>
      <c r="IN182" t="s">
        <v>280</v>
      </c>
      <c r="IO182" t="s">
        <v>273</v>
      </c>
      <c r="IP182" t="s">
        <v>273</v>
      </c>
      <c r="IQ182" t="s">
        <v>280</v>
      </c>
      <c r="IR182" t="s">
        <v>280</v>
      </c>
      <c r="IS182" t="s">
        <v>280</v>
      </c>
      <c r="IU182" t="s">
        <v>280</v>
      </c>
      <c r="IW182">
        <v>5</v>
      </c>
      <c r="IX182">
        <v>200</v>
      </c>
      <c r="IY182">
        <v>5</v>
      </c>
      <c r="IZ182">
        <v>3</v>
      </c>
      <c r="JA182">
        <v>120</v>
      </c>
      <c r="JB182">
        <v>3</v>
      </c>
      <c r="JC182">
        <v>5</v>
      </c>
      <c r="JD182">
        <v>85</v>
      </c>
      <c r="JE182">
        <v>2.13</v>
      </c>
      <c r="JF182">
        <v>7.13</v>
      </c>
      <c r="JG182" t="s">
        <v>302</v>
      </c>
      <c r="JH182" s="14">
        <v>42.66</v>
      </c>
      <c r="JI182">
        <v>23</v>
      </c>
      <c r="JJ182">
        <v>9.34</v>
      </c>
      <c r="JK182" t="s">
        <v>2628</v>
      </c>
      <c r="JL182" t="s">
        <v>302</v>
      </c>
      <c r="JM182" s="2">
        <v>46111</v>
      </c>
    </row>
    <row r="183" spans="1:273" x14ac:dyDescent="0.25">
      <c r="A183" t="s">
        <v>1942</v>
      </c>
      <c r="B183" t="s">
        <v>1943</v>
      </c>
      <c r="C183" t="s">
        <v>676</v>
      </c>
      <c r="D183" t="s">
        <v>1944</v>
      </c>
      <c r="E183">
        <v>68771</v>
      </c>
      <c r="F183" t="s">
        <v>1239</v>
      </c>
      <c r="G183" t="s">
        <v>1945</v>
      </c>
      <c r="H183" t="s">
        <v>310</v>
      </c>
      <c r="I183">
        <v>881</v>
      </c>
      <c r="J183">
        <v>881</v>
      </c>
      <c r="K183">
        <v>0</v>
      </c>
      <c r="L183">
        <v>0</v>
      </c>
      <c r="M183">
        <v>2007</v>
      </c>
      <c r="O183" t="s">
        <v>280</v>
      </c>
      <c r="Q183" t="s">
        <v>274</v>
      </c>
      <c r="R183" t="s">
        <v>275</v>
      </c>
      <c r="S183" t="s">
        <v>276</v>
      </c>
      <c r="T183" t="s">
        <v>273</v>
      </c>
      <c r="U183" t="s">
        <v>277</v>
      </c>
      <c r="W183">
        <v>1</v>
      </c>
      <c r="X183" t="s">
        <v>273</v>
      </c>
      <c r="Y183" t="s">
        <v>273</v>
      </c>
      <c r="Z183">
        <v>79</v>
      </c>
      <c r="AA183" t="s">
        <v>273</v>
      </c>
      <c r="AC183" t="s">
        <v>273</v>
      </c>
      <c r="AE183" t="s">
        <v>273</v>
      </c>
      <c r="AF183" t="s">
        <v>1946</v>
      </c>
      <c r="AG183" s="1">
        <v>6084</v>
      </c>
      <c r="AH183" s="1">
        <v>1820</v>
      </c>
      <c r="AI183">
        <v>52</v>
      </c>
      <c r="AJ183" s="1">
        <v>1820</v>
      </c>
      <c r="AK183" s="2">
        <v>45566</v>
      </c>
      <c r="AL183" s="2">
        <v>45930</v>
      </c>
      <c r="AM183" s="10">
        <v>80500</v>
      </c>
      <c r="AO183" s="10"/>
      <c r="AP183" t="s">
        <v>1241</v>
      </c>
      <c r="AQ183" s="10">
        <v>7500</v>
      </c>
      <c r="AS183" s="10"/>
      <c r="AT183" s="10">
        <v>88000</v>
      </c>
      <c r="AU183" s="10">
        <v>1163</v>
      </c>
      <c r="AV183" s="10">
        <v>0</v>
      </c>
      <c r="AW183" s="10">
        <v>985</v>
      </c>
      <c r="AX183" s="10">
        <v>2396</v>
      </c>
      <c r="AY183" s="10">
        <v>0</v>
      </c>
      <c r="AZ183" s="10">
        <v>4544</v>
      </c>
      <c r="BB183" s="10">
        <v>0</v>
      </c>
      <c r="BC183" s="10">
        <v>0</v>
      </c>
      <c r="BD183" s="10">
        <v>0</v>
      </c>
      <c r="BE183" s="10">
        <v>0</v>
      </c>
      <c r="BF183" t="s">
        <v>1947</v>
      </c>
      <c r="BG183" s="10">
        <v>18948</v>
      </c>
      <c r="BH183" s="10">
        <v>18948</v>
      </c>
      <c r="BI183" s="10">
        <v>111492</v>
      </c>
      <c r="BJ183" s="10">
        <v>0</v>
      </c>
      <c r="BK183" s="10">
        <v>0</v>
      </c>
      <c r="BL183" s="10">
        <v>0</v>
      </c>
      <c r="BM183" s="10">
        <v>0</v>
      </c>
      <c r="BN183" s="10">
        <v>0</v>
      </c>
      <c r="BO183" t="s">
        <v>280</v>
      </c>
      <c r="BQ183" s="10"/>
      <c r="BR183" s="10"/>
      <c r="BS183">
        <v>0</v>
      </c>
      <c r="BT183" s="10">
        <v>52124</v>
      </c>
      <c r="BU183" s="10">
        <v>9947</v>
      </c>
      <c r="BV183" s="10">
        <v>62071</v>
      </c>
      <c r="BW183" t="s">
        <v>280</v>
      </c>
      <c r="BX183" t="s">
        <v>280</v>
      </c>
      <c r="BY183" t="s">
        <v>280</v>
      </c>
      <c r="BZ183" t="s">
        <v>273</v>
      </c>
      <c r="CA183" t="s">
        <v>273</v>
      </c>
      <c r="CB183" t="s">
        <v>280</v>
      </c>
      <c r="CC183" t="s">
        <v>280</v>
      </c>
      <c r="CD183" t="s">
        <v>273</v>
      </c>
      <c r="CE183" t="s">
        <v>273</v>
      </c>
      <c r="CF183" t="s">
        <v>273</v>
      </c>
      <c r="CH183" s="10">
        <v>10976</v>
      </c>
      <c r="CI183" s="10">
        <v>867</v>
      </c>
      <c r="CJ183" s="10">
        <v>885</v>
      </c>
      <c r="CK183" s="10">
        <v>12728</v>
      </c>
      <c r="CL183" s="10">
        <v>3949</v>
      </c>
      <c r="CM183" s="10">
        <v>0</v>
      </c>
      <c r="CN183" s="10">
        <v>464</v>
      </c>
      <c r="CO183" s="10">
        <v>10</v>
      </c>
      <c r="CP183" s="10">
        <v>32413</v>
      </c>
      <c r="CQ183" s="10">
        <v>36836</v>
      </c>
      <c r="CR183" s="10">
        <v>111635</v>
      </c>
      <c r="CS183" s="10">
        <v>0</v>
      </c>
      <c r="CT183" s="1">
        <v>14880</v>
      </c>
      <c r="CU183" s="1">
        <v>1233</v>
      </c>
      <c r="CV183">
        <v>647</v>
      </c>
      <c r="CW183" s="1">
        <v>15466</v>
      </c>
      <c r="CX183">
        <v>149</v>
      </c>
      <c r="CY183">
        <v>0</v>
      </c>
      <c r="CZ183">
        <v>33</v>
      </c>
      <c r="DA183">
        <v>116</v>
      </c>
      <c r="DB183" s="1">
        <v>1817</v>
      </c>
      <c r="DC183">
        <v>45</v>
      </c>
      <c r="DD183">
        <v>93</v>
      </c>
      <c r="DE183" s="1">
        <v>1769</v>
      </c>
      <c r="DF183">
        <v>12</v>
      </c>
      <c r="DG183">
        <v>0</v>
      </c>
      <c r="DH183">
        <v>0</v>
      </c>
      <c r="DI183">
        <v>12</v>
      </c>
      <c r="DJ183" t="s">
        <v>1948</v>
      </c>
      <c r="DK183">
        <v>248</v>
      </c>
      <c r="DL183">
        <v>67</v>
      </c>
      <c r="DM183">
        <v>12</v>
      </c>
      <c r="DN183">
        <v>303</v>
      </c>
      <c r="DO183" s="1">
        <v>17094</v>
      </c>
      <c r="DP183" s="1">
        <v>1345</v>
      </c>
      <c r="DQ183">
        <v>785</v>
      </c>
      <c r="DR183" s="1">
        <v>17654</v>
      </c>
      <c r="DS183" t="s">
        <v>297</v>
      </c>
      <c r="DT183">
        <v>0</v>
      </c>
      <c r="DU183" t="s">
        <v>273</v>
      </c>
      <c r="DV183" t="s">
        <v>273</v>
      </c>
      <c r="DW183" t="s">
        <v>280</v>
      </c>
      <c r="DX183" t="s">
        <v>273</v>
      </c>
      <c r="DY183" t="s">
        <v>280</v>
      </c>
      <c r="DZ183" t="s">
        <v>273</v>
      </c>
      <c r="EA183" t="s">
        <v>280</v>
      </c>
      <c r="EB183" t="s">
        <v>273</v>
      </c>
      <c r="EC183" t="s">
        <v>280</v>
      </c>
      <c r="ED183" t="s">
        <v>280</v>
      </c>
      <c r="EE183" t="s">
        <v>280</v>
      </c>
      <c r="EF183" t="s">
        <v>280</v>
      </c>
      <c r="EG183">
        <v>602</v>
      </c>
      <c r="EH183" s="1">
        <v>10876</v>
      </c>
      <c r="EI183" t="s">
        <v>281</v>
      </c>
      <c r="EJ183">
        <v>450</v>
      </c>
      <c r="EK183" t="s">
        <v>285</v>
      </c>
      <c r="EL183" s="1">
        <v>1065</v>
      </c>
      <c r="EM183" t="s">
        <v>281</v>
      </c>
      <c r="EN183" s="1">
        <v>5047</v>
      </c>
      <c r="EO183" s="1">
        <v>9853</v>
      </c>
      <c r="EP183">
        <v>225</v>
      </c>
      <c r="EQ183" s="1">
        <v>15125</v>
      </c>
      <c r="ER183" s="1">
        <v>1186</v>
      </c>
      <c r="ES183">
        <v>193</v>
      </c>
      <c r="ET183" s="1">
        <v>1379</v>
      </c>
      <c r="EU183">
        <v>117</v>
      </c>
      <c r="EV183">
        <v>4</v>
      </c>
      <c r="EW183">
        <v>121</v>
      </c>
      <c r="EX183" s="1">
        <v>1862</v>
      </c>
      <c r="EY183">
        <v>267</v>
      </c>
      <c r="EZ183" s="1">
        <v>2129</v>
      </c>
      <c r="FA183">
        <v>0</v>
      </c>
      <c r="FB183">
        <v>0</v>
      </c>
      <c r="FC183">
        <v>0</v>
      </c>
      <c r="FD183" s="1">
        <v>3629</v>
      </c>
      <c r="FE183" s="1">
        <v>8212</v>
      </c>
      <c r="FF183" s="1">
        <v>10317</v>
      </c>
      <c r="FG183" s="1">
        <v>18754</v>
      </c>
      <c r="FH183">
        <v>0</v>
      </c>
      <c r="FI183">
        <v>91</v>
      </c>
      <c r="FJ183" t="s">
        <v>280</v>
      </c>
      <c r="FK183" t="s">
        <v>362</v>
      </c>
      <c r="FV183" t="s">
        <v>273</v>
      </c>
      <c r="FW183" t="s">
        <v>280</v>
      </c>
      <c r="FX183" t="s">
        <v>273</v>
      </c>
      <c r="FY183" t="s">
        <v>280</v>
      </c>
      <c r="FZ183" t="s">
        <v>280</v>
      </c>
      <c r="GA183" t="s">
        <v>280</v>
      </c>
      <c r="GB183">
        <v>8</v>
      </c>
      <c r="GC183" s="12" t="s">
        <v>273</v>
      </c>
      <c r="GD183">
        <v>0</v>
      </c>
      <c r="GE183">
        <v>74</v>
      </c>
      <c r="GF183">
        <v>116</v>
      </c>
      <c r="GG183">
        <v>190</v>
      </c>
      <c r="GH183">
        <v>2</v>
      </c>
      <c r="GI183">
        <v>13</v>
      </c>
      <c r="GJ183">
        <v>3</v>
      </c>
      <c r="GK183">
        <v>208</v>
      </c>
      <c r="GL183">
        <v>205</v>
      </c>
      <c r="GM183">
        <v>3</v>
      </c>
      <c r="GN183">
        <v>0</v>
      </c>
      <c r="GO183">
        <v>208</v>
      </c>
      <c r="GP183" s="1">
        <v>1390</v>
      </c>
      <c r="GQ183" s="1">
        <v>1466</v>
      </c>
      <c r="GR183" s="1">
        <v>2856</v>
      </c>
      <c r="GS183">
        <v>8</v>
      </c>
      <c r="GT183">
        <v>116</v>
      </c>
      <c r="GU183">
        <v>510</v>
      </c>
      <c r="GV183" s="1">
        <v>3490</v>
      </c>
      <c r="GW183" s="1">
        <v>2980</v>
      </c>
      <c r="GX183">
        <v>510</v>
      </c>
      <c r="GY183">
        <v>0</v>
      </c>
      <c r="GZ183" s="1">
        <v>3490</v>
      </c>
      <c r="HA183">
        <v>0</v>
      </c>
      <c r="HB183">
        <v>0</v>
      </c>
      <c r="HC183" s="1">
        <v>1212</v>
      </c>
      <c r="HE183">
        <v>0</v>
      </c>
      <c r="HF183">
        <v>0</v>
      </c>
      <c r="HG183">
        <v>0</v>
      </c>
      <c r="HH183">
        <v>0</v>
      </c>
      <c r="HI183" t="s">
        <v>273</v>
      </c>
      <c r="HJ183">
        <v>126</v>
      </c>
      <c r="HK183" t="s">
        <v>280</v>
      </c>
      <c r="HM183" t="s">
        <v>280</v>
      </c>
      <c r="HO183" t="s">
        <v>1949</v>
      </c>
      <c r="HP183" t="s">
        <v>273</v>
      </c>
      <c r="HQ183">
        <v>12</v>
      </c>
      <c r="HR183" t="s">
        <v>1771</v>
      </c>
      <c r="HS183" t="s">
        <v>1950</v>
      </c>
      <c r="HT183" t="s">
        <v>284</v>
      </c>
      <c r="HU183" t="s">
        <v>273</v>
      </c>
      <c r="HV183" t="s">
        <v>278</v>
      </c>
      <c r="HX183" t="s">
        <v>286</v>
      </c>
      <c r="HY183" t="s">
        <v>1951</v>
      </c>
      <c r="HZ183">
        <v>99</v>
      </c>
      <c r="IA183">
        <v>40</v>
      </c>
      <c r="IB183" t="s">
        <v>273</v>
      </c>
      <c r="IC183" t="s">
        <v>273</v>
      </c>
      <c r="ID183" t="s">
        <v>280</v>
      </c>
      <c r="IE183" t="s">
        <v>273</v>
      </c>
      <c r="IF183" t="s">
        <v>273</v>
      </c>
      <c r="IG183" t="s">
        <v>280</v>
      </c>
      <c r="IH183" t="s">
        <v>280</v>
      </c>
      <c r="II183" t="s">
        <v>273</v>
      </c>
      <c r="IJ183" t="s">
        <v>273</v>
      </c>
      <c r="IK183" t="s">
        <v>280</v>
      </c>
      <c r="IL183" t="s">
        <v>280</v>
      </c>
      <c r="IM183" t="s">
        <v>280</v>
      </c>
      <c r="IN183" t="s">
        <v>280</v>
      </c>
      <c r="IO183" t="s">
        <v>280</v>
      </c>
      <c r="IP183" t="s">
        <v>280</v>
      </c>
      <c r="IQ183" t="s">
        <v>280</v>
      </c>
      <c r="IR183" t="s">
        <v>280</v>
      </c>
      <c r="IS183" t="s">
        <v>273</v>
      </c>
      <c r="IT183" t="s">
        <v>1952</v>
      </c>
      <c r="IU183" t="s">
        <v>280</v>
      </c>
      <c r="IW183">
        <v>5</v>
      </c>
      <c r="IX183">
        <v>60</v>
      </c>
      <c r="IY183">
        <v>1.5</v>
      </c>
      <c r="IZ183">
        <v>0</v>
      </c>
      <c r="JA183">
        <v>0</v>
      </c>
      <c r="JB183">
        <v>0</v>
      </c>
      <c r="JC183">
        <v>0</v>
      </c>
      <c r="JD183">
        <v>0</v>
      </c>
      <c r="JE183">
        <v>0</v>
      </c>
      <c r="JF183">
        <v>1.5</v>
      </c>
      <c r="JG183" t="s">
        <v>1953</v>
      </c>
      <c r="JH183" s="14">
        <v>22.6</v>
      </c>
      <c r="JI183">
        <v>20</v>
      </c>
      <c r="JJ183">
        <v>2</v>
      </c>
      <c r="JK183" t="s">
        <v>1954</v>
      </c>
      <c r="JL183" t="s">
        <v>302</v>
      </c>
      <c r="JM183" s="2">
        <v>46068</v>
      </c>
    </row>
    <row r="184" spans="1:273" x14ac:dyDescent="0.25">
      <c r="A184" t="s">
        <v>1955</v>
      </c>
      <c r="B184" t="s">
        <v>1956</v>
      </c>
      <c r="C184" t="s">
        <v>1956</v>
      </c>
      <c r="D184" t="s">
        <v>1957</v>
      </c>
      <c r="E184">
        <v>68869</v>
      </c>
      <c r="F184" t="s">
        <v>973</v>
      </c>
      <c r="G184" t="s">
        <v>1958</v>
      </c>
      <c r="H184" t="s">
        <v>272</v>
      </c>
      <c r="I184">
        <v>1383</v>
      </c>
      <c r="J184">
        <v>1383</v>
      </c>
      <c r="K184">
        <v>0</v>
      </c>
      <c r="L184">
        <v>0</v>
      </c>
      <c r="M184">
        <v>2018</v>
      </c>
      <c r="O184" t="s">
        <v>280</v>
      </c>
      <c r="Q184" t="s">
        <v>274</v>
      </c>
      <c r="R184" t="s">
        <v>275</v>
      </c>
      <c r="S184" t="s">
        <v>276</v>
      </c>
      <c r="T184" t="s">
        <v>273</v>
      </c>
      <c r="U184" t="s">
        <v>277</v>
      </c>
      <c r="W184">
        <v>1</v>
      </c>
      <c r="X184" t="s">
        <v>273</v>
      </c>
      <c r="Y184" t="s">
        <v>273</v>
      </c>
      <c r="Z184">
        <v>147</v>
      </c>
      <c r="AA184" t="s">
        <v>273</v>
      </c>
      <c r="AC184" t="s">
        <v>273</v>
      </c>
      <c r="AD184" t="s">
        <v>273</v>
      </c>
      <c r="AE184" t="s">
        <v>273</v>
      </c>
      <c r="AG184" s="1">
        <v>7611</v>
      </c>
      <c r="AH184" s="1">
        <v>2496</v>
      </c>
      <c r="AI184">
        <v>52</v>
      </c>
      <c r="AJ184" s="1">
        <v>2496</v>
      </c>
      <c r="AK184" s="2">
        <v>45566</v>
      </c>
      <c r="AL184" s="2">
        <v>45930</v>
      </c>
      <c r="AM184" s="10">
        <v>206079</v>
      </c>
      <c r="AO184" s="10"/>
      <c r="AQ184" s="10"/>
      <c r="AS184" s="10"/>
      <c r="AT184" s="10">
        <v>206079</v>
      </c>
      <c r="AU184" s="10">
        <v>1174</v>
      </c>
      <c r="AV184" s="10">
        <v>0</v>
      </c>
      <c r="AW184" s="10">
        <v>470</v>
      </c>
      <c r="AX184" s="10">
        <v>897</v>
      </c>
      <c r="AY184" s="10">
        <v>0</v>
      </c>
      <c r="AZ184" s="10">
        <v>2541</v>
      </c>
      <c r="BB184" s="10">
        <v>0</v>
      </c>
      <c r="BC184" s="10">
        <v>0</v>
      </c>
      <c r="BD184" s="10">
        <v>0</v>
      </c>
      <c r="BE184" s="10">
        <v>0</v>
      </c>
      <c r="BF184" t="s">
        <v>1959</v>
      </c>
      <c r="BG184" s="10">
        <v>23912</v>
      </c>
      <c r="BH184" s="10">
        <v>23912</v>
      </c>
      <c r="BI184" s="10">
        <v>232532</v>
      </c>
      <c r="BJ184" s="10">
        <v>0</v>
      </c>
      <c r="BK184" s="10">
        <v>0</v>
      </c>
      <c r="BL184" s="10">
        <v>0</v>
      </c>
      <c r="BM184" s="10">
        <v>0</v>
      </c>
      <c r="BN184" s="10">
        <v>0</v>
      </c>
      <c r="BO184" t="s">
        <v>273</v>
      </c>
      <c r="BP184" t="s">
        <v>1960</v>
      </c>
      <c r="BQ184" s="10">
        <v>5</v>
      </c>
      <c r="BR184" s="10">
        <v>5</v>
      </c>
      <c r="BS184">
        <v>165</v>
      </c>
      <c r="BT184" s="10">
        <v>84547</v>
      </c>
      <c r="BU184" s="10">
        <v>9177</v>
      </c>
      <c r="BV184" s="10">
        <v>93724</v>
      </c>
      <c r="BW184" t="s">
        <v>273</v>
      </c>
      <c r="BX184" t="s">
        <v>273</v>
      </c>
      <c r="BY184" t="s">
        <v>280</v>
      </c>
      <c r="BZ184" t="s">
        <v>273</v>
      </c>
      <c r="CA184" t="s">
        <v>273</v>
      </c>
      <c r="CB184" t="s">
        <v>273</v>
      </c>
      <c r="CC184" t="s">
        <v>273</v>
      </c>
      <c r="CD184" t="s">
        <v>273</v>
      </c>
      <c r="CE184" t="s">
        <v>273</v>
      </c>
      <c r="CF184" t="s">
        <v>273</v>
      </c>
      <c r="CG184" t="s">
        <v>1961</v>
      </c>
      <c r="CH184" s="10">
        <v>13189</v>
      </c>
      <c r="CI184" s="10">
        <v>500</v>
      </c>
      <c r="CJ184" s="10">
        <v>500</v>
      </c>
      <c r="CK184" s="10">
        <v>14189</v>
      </c>
      <c r="CL184" s="10">
        <v>3500</v>
      </c>
      <c r="CM184" s="10">
        <v>858</v>
      </c>
      <c r="CN184" s="10">
        <v>0</v>
      </c>
      <c r="CO184" s="10">
        <v>1700</v>
      </c>
      <c r="CP184" s="10">
        <v>50873</v>
      </c>
      <c r="CQ184" s="10">
        <v>56931</v>
      </c>
      <c r="CR184" s="10">
        <v>164844</v>
      </c>
      <c r="CS184" s="10">
        <v>67527</v>
      </c>
      <c r="CT184" s="1">
        <v>14471</v>
      </c>
      <c r="CU184" s="1">
        <v>1599</v>
      </c>
      <c r="CV184" s="1">
        <v>1161</v>
      </c>
      <c r="CW184" s="1">
        <v>14909</v>
      </c>
      <c r="CX184">
        <v>284</v>
      </c>
      <c r="CY184">
        <v>0</v>
      </c>
      <c r="CZ184">
        <v>71</v>
      </c>
      <c r="DA184">
        <v>213</v>
      </c>
      <c r="DB184" s="1">
        <v>1347</v>
      </c>
      <c r="DC184">
        <v>486</v>
      </c>
      <c r="DD184">
        <v>7</v>
      </c>
      <c r="DE184" s="1">
        <v>1826</v>
      </c>
      <c r="DF184">
        <v>12</v>
      </c>
      <c r="DG184">
        <v>0</v>
      </c>
      <c r="DH184">
        <v>2</v>
      </c>
      <c r="DI184">
        <v>10</v>
      </c>
      <c r="DJ184" t="s">
        <v>1962</v>
      </c>
      <c r="DK184">
        <v>393</v>
      </c>
      <c r="DL184">
        <v>7</v>
      </c>
      <c r="DM184">
        <v>0</v>
      </c>
      <c r="DN184">
        <v>400</v>
      </c>
      <c r="DO184" s="1">
        <v>16495</v>
      </c>
      <c r="DP184" s="1">
        <v>2092</v>
      </c>
      <c r="DQ184" s="1">
        <v>1239</v>
      </c>
      <c r="DR184" s="1">
        <v>17348</v>
      </c>
      <c r="DS184" t="s">
        <v>1963</v>
      </c>
      <c r="DT184" s="1">
        <v>1576</v>
      </c>
      <c r="DU184" t="s">
        <v>280</v>
      </c>
      <c r="DV184" t="s">
        <v>273</v>
      </c>
      <c r="DW184" t="s">
        <v>280</v>
      </c>
      <c r="DX184" t="s">
        <v>280</v>
      </c>
      <c r="DY184" t="s">
        <v>280</v>
      </c>
      <c r="DZ184" t="s">
        <v>273</v>
      </c>
      <c r="EA184" t="s">
        <v>280</v>
      </c>
      <c r="EB184" t="s">
        <v>273</v>
      </c>
      <c r="EC184" t="s">
        <v>280</v>
      </c>
      <c r="ED184" t="s">
        <v>280</v>
      </c>
      <c r="EE184" t="s">
        <v>280</v>
      </c>
      <c r="EF184" t="s">
        <v>280</v>
      </c>
      <c r="EG184">
        <v>924</v>
      </c>
      <c r="EH184" s="1">
        <v>18297</v>
      </c>
      <c r="EI184" t="s">
        <v>281</v>
      </c>
      <c r="EJ184">
        <v>698</v>
      </c>
      <c r="EK184" t="s">
        <v>281</v>
      </c>
      <c r="EL184" s="1">
        <v>4244</v>
      </c>
      <c r="EM184" t="s">
        <v>281</v>
      </c>
      <c r="EN184" s="1">
        <v>4420</v>
      </c>
      <c r="EO184" s="1">
        <v>8789</v>
      </c>
      <c r="EP184">
        <v>872</v>
      </c>
      <c r="EQ184" s="1">
        <v>14081</v>
      </c>
      <c r="ER184" s="1">
        <v>1087</v>
      </c>
      <c r="ES184">
        <v>150</v>
      </c>
      <c r="ET184" s="1">
        <v>1237</v>
      </c>
      <c r="EU184">
        <v>212</v>
      </c>
      <c r="EV184">
        <v>3</v>
      </c>
      <c r="EW184">
        <v>215</v>
      </c>
      <c r="EX184" s="1">
        <v>2622</v>
      </c>
      <c r="EY184">
        <v>297</v>
      </c>
      <c r="EZ184" s="1">
        <v>2919</v>
      </c>
      <c r="FA184">
        <v>0</v>
      </c>
      <c r="FB184">
        <v>0</v>
      </c>
      <c r="FC184">
        <v>0</v>
      </c>
      <c r="FD184" s="1">
        <v>4371</v>
      </c>
      <c r="FE184" s="1">
        <v>8341</v>
      </c>
      <c r="FF184" s="1">
        <v>9239</v>
      </c>
      <c r="FG184" s="1">
        <v>18452</v>
      </c>
      <c r="FH184">
        <v>35</v>
      </c>
      <c r="FI184">
        <v>172</v>
      </c>
      <c r="FJ184" t="s">
        <v>273</v>
      </c>
      <c r="FK184" t="s">
        <v>362</v>
      </c>
      <c r="FV184" t="s">
        <v>280</v>
      </c>
      <c r="FW184" t="s">
        <v>273</v>
      </c>
      <c r="FX184" t="s">
        <v>273</v>
      </c>
      <c r="FY184" t="s">
        <v>280</v>
      </c>
      <c r="FZ184" t="s">
        <v>273</v>
      </c>
      <c r="GA184" t="s">
        <v>280</v>
      </c>
      <c r="GB184">
        <v>68</v>
      </c>
      <c r="GC184" s="12"/>
      <c r="GE184">
        <v>80</v>
      </c>
      <c r="GF184">
        <v>146</v>
      </c>
      <c r="GG184">
        <v>226</v>
      </c>
      <c r="GH184">
        <v>55</v>
      </c>
      <c r="GI184">
        <v>78</v>
      </c>
      <c r="GJ184">
        <v>53</v>
      </c>
      <c r="GK184">
        <v>412</v>
      </c>
      <c r="GL184">
        <v>349</v>
      </c>
      <c r="GM184">
        <v>38</v>
      </c>
      <c r="GN184">
        <v>25</v>
      </c>
      <c r="GO184">
        <v>412</v>
      </c>
      <c r="GP184" s="1">
        <v>1335</v>
      </c>
      <c r="GQ184" s="1">
        <v>2701</v>
      </c>
      <c r="GR184" s="1">
        <v>4036</v>
      </c>
      <c r="GS184">
        <v>753</v>
      </c>
      <c r="GT184">
        <v>670</v>
      </c>
      <c r="GU184" s="1">
        <v>1576</v>
      </c>
      <c r="GV184" s="1">
        <v>7035</v>
      </c>
      <c r="GW184" s="1">
        <v>5544</v>
      </c>
      <c r="GX184" s="1">
        <v>1168</v>
      </c>
      <c r="GY184">
        <v>323</v>
      </c>
      <c r="GZ184" s="1">
        <v>7035</v>
      </c>
      <c r="HA184">
        <v>25</v>
      </c>
      <c r="HB184">
        <v>323</v>
      </c>
      <c r="HC184">
        <v>730</v>
      </c>
      <c r="HD184" s="1">
        <v>3132</v>
      </c>
      <c r="HE184">
        <v>115</v>
      </c>
      <c r="HF184">
        <v>312</v>
      </c>
      <c r="HG184">
        <v>200</v>
      </c>
      <c r="HH184">
        <v>384</v>
      </c>
      <c r="HI184" t="s">
        <v>273</v>
      </c>
      <c r="HJ184">
        <v>205</v>
      </c>
      <c r="HK184" t="s">
        <v>273</v>
      </c>
      <c r="HL184">
        <v>50</v>
      </c>
      <c r="HM184" t="s">
        <v>273</v>
      </c>
      <c r="HN184">
        <v>14</v>
      </c>
      <c r="HO184" t="s">
        <v>1964</v>
      </c>
      <c r="HP184" t="s">
        <v>273</v>
      </c>
      <c r="HQ184">
        <v>14</v>
      </c>
      <c r="HR184" t="s">
        <v>1965</v>
      </c>
      <c r="HS184" t="s">
        <v>1966</v>
      </c>
      <c r="HT184" t="s">
        <v>616</v>
      </c>
      <c r="HU184" t="s">
        <v>273</v>
      </c>
      <c r="HV184" t="s">
        <v>278</v>
      </c>
      <c r="HX184" t="s">
        <v>286</v>
      </c>
      <c r="HY184" t="s">
        <v>300</v>
      </c>
      <c r="HZ184">
        <v>321</v>
      </c>
      <c r="IA184">
        <v>186</v>
      </c>
      <c r="IB184" t="s">
        <v>273</v>
      </c>
      <c r="IC184" t="s">
        <v>273</v>
      </c>
      <c r="ID184" t="s">
        <v>280</v>
      </c>
      <c r="IE184" t="s">
        <v>273</v>
      </c>
      <c r="IF184" t="s">
        <v>273</v>
      </c>
      <c r="IG184" t="s">
        <v>280</v>
      </c>
      <c r="IH184" t="s">
        <v>273</v>
      </c>
      <c r="II184" t="s">
        <v>273</v>
      </c>
      <c r="IJ184" t="s">
        <v>273</v>
      </c>
      <c r="IK184" t="s">
        <v>273</v>
      </c>
      <c r="IL184" t="s">
        <v>280</v>
      </c>
      <c r="IM184" t="s">
        <v>273</v>
      </c>
      <c r="IN184" t="s">
        <v>273</v>
      </c>
      <c r="IO184" t="s">
        <v>273</v>
      </c>
      <c r="IP184" t="s">
        <v>280</v>
      </c>
      <c r="IQ184" t="s">
        <v>280</v>
      </c>
      <c r="IR184" t="s">
        <v>280</v>
      </c>
      <c r="IS184" t="s">
        <v>273</v>
      </c>
      <c r="IT184" t="s">
        <v>1967</v>
      </c>
      <c r="IU184" t="s">
        <v>280</v>
      </c>
      <c r="IW184">
        <v>4</v>
      </c>
      <c r="IX184">
        <v>81</v>
      </c>
      <c r="IY184">
        <v>2.02</v>
      </c>
      <c r="IZ184">
        <v>0</v>
      </c>
      <c r="JA184">
        <v>0</v>
      </c>
      <c r="JB184">
        <v>0</v>
      </c>
      <c r="JC184">
        <v>2</v>
      </c>
      <c r="JD184">
        <v>10</v>
      </c>
      <c r="JE184">
        <v>0.25</v>
      </c>
      <c r="JF184">
        <v>2.27</v>
      </c>
      <c r="JG184" t="s">
        <v>304</v>
      </c>
      <c r="JH184" s="14">
        <v>26</v>
      </c>
      <c r="JI184">
        <v>15</v>
      </c>
      <c r="JJ184">
        <v>5</v>
      </c>
      <c r="JK184" t="s">
        <v>1968</v>
      </c>
      <c r="JL184" t="s">
        <v>304</v>
      </c>
      <c r="JM184" s="2">
        <v>46055</v>
      </c>
    </row>
    <row r="185" spans="1:273" x14ac:dyDescent="0.25">
      <c r="A185" t="s">
        <v>1969</v>
      </c>
      <c r="B185" t="s">
        <v>1970</v>
      </c>
      <c r="C185" t="s">
        <v>1971</v>
      </c>
      <c r="D185" t="s">
        <v>1972</v>
      </c>
      <c r="E185">
        <v>68970</v>
      </c>
      <c r="F185" t="s">
        <v>623</v>
      </c>
      <c r="G185" t="s">
        <v>1973</v>
      </c>
      <c r="H185" t="s">
        <v>272</v>
      </c>
      <c r="I185">
        <v>938</v>
      </c>
      <c r="J185">
        <v>938</v>
      </c>
      <c r="K185">
        <v>0</v>
      </c>
      <c r="L185">
        <v>0</v>
      </c>
      <c r="M185">
        <v>1917</v>
      </c>
      <c r="N185">
        <v>2015</v>
      </c>
      <c r="O185" t="s">
        <v>280</v>
      </c>
      <c r="Q185" t="s">
        <v>274</v>
      </c>
      <c r="R185" t="s">
        <v>275</v>
      </c>
      <c r="S185" t="s">
        <v>276</v>
      </c>
      <c r="T185" t="s">
        <v>273</v>
      </c>
      <c r="U185" t="s">
        <v>277</v>
      </c>
      <c r="W185">
        <v>1</v>
      </c>
      <c r="X185" t="s">
        <v>273</v>
      </c>
      <c r="Y185" t="s">
        <v>273</v>
      </c>
      <c r="Z185">
        <v>31</v>
      </c>
      <c r="AA185" t="s">
        <v>273</v>
      </c>
      <c r="AC185" t="s">
        <v>273</v>
      </c>
      <c r="AE185" t="s">
        <v>273</v>
      </c>
      <c r="AG185" s="1">
        <v>5108</v>
      </c>
      <c r="AH185" s="1">
        <v>1820</v>
      </c>
      <c r="AI185">
        <v>52</v>
      </c>
      <c r="AJ185" s="1">
        <v>1820</v>
      </c>
      <c r="AK185" s="2">
        <v>45566</v>
      </c>
      <c r="AL185" s="2">
        <v>45930</v>
      </c>
      <c r="AM185" s="10">
        <v>69966</v>
      </c>
      <c r="AO185" s="10"/>
      <c r="AQ185" s="10"/>
      <c r="AS185" s="10"/>
      <c r="AT185" s="10">
        <v>69966</v>
      </c>
      <c r="AU185" s="10">
        <v>907</v>
      </c>
      <c r="AV185" s="10">
        <v>0</v>
      </c>
      <c r="AW185" s="10">
        <v>677</v>
      </c>
      <c r="AX185" s="10">
        <v>0</v>
      </c>
      <c r="AY185" s="10">
        <v>0</v>
      </c>
      <c r="AZ185" s="10">
        <v>1584</v>
      </c>
      <c r="BB185" s="10">
        <v>0</v>
      </c>
      <c r="BC185" s="10">
        <v>0</v>
      </c>
      <c r="BD185" s="10">
        <v>0</v>
      </c>
      <c r="BE185" s="10">
        <v>0</v>
      </c>
      <c r="BF185" t="s">
        <v>1974</v>
      </c>
      <c r="BG185" s="10">
        <v>5969</v>
      </c>
      <c r="BH185" s="10">
        <v>5969</v>
      </c>
      <c r="BI185" s="10">
        <v>77519</v>
      </c>
      <c r="BJ185" s="10">
        <v>0</v>
      </c>
      <c r="BK185" s="10">
        <v>0</v>
      </c>
      <c r="BL185" s="10">
        <v>0</v>
      </c>
      <c r="BM185" s="10">
        <v>0</v>
      </c>
      <c r="BN185" s="10">
        <v>0</v>
      </c>
      <c r="BO185" t="s">
        <v>273</v>
      </c>
      <c r="BP185" t="s">
        <v>1975</v>
      </c>
      <c r="BQ185" s="10">
        <v>5</v>
      </c>
      <c r="BR185" s="10">
        <v>0</v>
      </c>
      <c r="BS185">
        <v>0</v>
      </c>
      <c r="BT185" s="10">
        <v>40140</v>
      </c>
      <c r="BU185" s="10">
        <v>6317</v>
      </c>
      <c r="BV185" s="10">
        <v>46457</v>
      </c>
      <c r="BW185" t="s">
        <v>280</v>
      </c>
      <c r="BX185" t="s">
        <v>280</v>
      </c>
      <c r="BY185" t="s">
        <v>280</v>
      </c>
      <c r="BZ185" t="s">
        <v>273</v>
      </c>
      <c r="CA185" t="s">
        <v>273</v>
      </c>
      <c r="CB185" t="s">
        <v>273</v>
      </c>
      <c r="CC185" t="s">
        <v>280</v>
      </c>
      <c r="CD185" t="s">
        <v>273</v>
      </c>
      <c r="CE185" t="s">
        <v>273</v>
      </c>
      <c r="CF185" t="s">
        <v>273</v>
      </c>
      <c r="CH185" s="10">
        <v>6300</v>
      </c>
      <c r="CI185" s="10">
        <v>500</v>
      </c>
      <c r="CJ185" s="10">
        <v>280</v>
      </c>
      <c r="CK185" s="10">
        <v>7080</v>
      </c>
      <c r="CL185" s="10">
        <v>3317</v>
      </c>
      <c r="CM185" s="10">
        <v>0</v>
      </c>
      <c r="CN185" s="10">
        <v>1620</v>
      </c>
      <c r="CO185" s="10">
        <v>200</v>
      </c>
      <c r="CP185" s="10">
        <v>21292</v>
      </c>
      <c r="CQ185" s="10">
        <v>26429</v>
      </c>
      <c r="CR185" s="10">
        <v>79966</v>
      </c>
      <c r="CS185" s="10">
        <v>0</v>
      </c>
      <c r="CT185" s="1">
        <v>10468</v>
      </c>
      <c r="CU185">
        <v>366</v>
      </c>
      <c r="CV185">
        <v>434</v>
      </c>
      <c r="CW185" s="1">
        <v>10400</v>
      </c>
      <c r="CX185">
        <v>237</v>
      </c>
      <c r="CY185">
        <v>3</v>
      </c>
      <c r="CZ185">
        <v>0</v>
      </c>
      <c r="DA185">
        <v>240</v>
      </c>
      <c r="DB185" s="1">
        <v>1331</v>
      </c>
      <c r="DC185">
        <v>14</v>
      </c>
      <c r="DD185">
        <v>88</v>
      </c>
      <c r="DE185" s="1">
        <v>1257</v>
      </c>
      <c r="DF185">
        <v>23</v>
      </c>
      <c r="DG185">
        <v>0</v>
      </c>
      <c r="DH185">
        <v>4</v>
      </c>
      <c r="DI185">
        <v>19</v>
      </c>
      <c r="DJ185" t="s">
        <v>1976</v>
      </c>
      <c r="DK185">
        <v>251</v>
      </c>
      <c r="DL185">
        <v>28</v>
      </c>
      <c r="DM185">
        <v>0</v>
      </c>
      <c r="DN185">
        <v>279</v>
      </c>
      <c r="DO185" s="1">
        <v>12287</v>
      </c>
      <c r="DP185">
        <v>411</v>
      </c>
      <c r="DQ185">
        <v>522</v>
      </c>
      <c r="DR185" s="1">
        <v>12176</v>
      </c>
      <c r="DS185" t="s">
        <v>1977</v>
      </c>
      <c r="DT185">
        <v>271</v>
      </c>
      <c r="DU185" t="s">
        <v>280</v>
      </c>
      <c r="DV185" t="s">
        <v>273</v>
      </c>
      <c r="DW185" t="s">
        <v>280</v>
      </c>
      <c r="DX185" t="s">
        <v>280</v>
      </c>
      <c r="DY185" t="s">
        <v>280</v>
      </c>
      <c r="DZ185" t="s">
        <v>273</v>
      </c>
      <c r="EA185" t="s">
        <v>280</v>
      </c>
      <c r="EB185" t="s">
        <v>273</v>
      </c>
      <c r="EC185" t="s">
        <v>280</v>
      </c>
      <c r="ED185" t="s">
        <v>280</v>
      </c>
      <c r="EE185" t="s">
        <v>280</v>
      </c>
      <c r="EF185" t="s">
        <v>280</v>
      </c>
      <c r="EG185">
        <v>646</v>
      </c>
      <c r="EH185" s="1">
        <v>3609</v>
      </c>
      <c r="EI185" t="s">
        <v>281</v>
      </c>
      <c r="EJ185">
        <v>72</v>
      </c>
      <c r="EK185" t="s">
        <v>281</v>
      </c>
      <c r="EL185">
        <v>358</v>
      </c>
      <c r="EM185" t="s">
        <v>281</v>
      </c>
      <c r="EN185" s="1">
        <v>2383</v>
      </c>
      <c r="EO185" s="1">
        <v>1229</v>
      </c>
      <c r="EP185">
        <v>75</v>
      </c>
      <c r="EQ185" s="1">
        <v>3687</v>
      </c>
      <c r="ER185">
        <v>361</v>
      </c>
      <c r="ES185">
        <v>50</v>
      </c>
      <c r="ET185">
        <v>411</v>
      </c>
      <c r="EU185">
        <v>138</v>
      </c>
      <c r="EV185">
        <v>0</v>
      </c>
      <c r="EW185">
        <v>138</v>
      </c>
      <c r="EX185">
        <v>374</v>
      </c>
      <c r="EY185">
        <v>52</v>
      </c>
      <c r="EZ185">
        <v>426</v>
      </c>
      <c r="FA185">
        <v>0</v>
      </c>
      <c r="FB185">
        <v>0</v>
      </c>
      <c r="FC185">
        <v>0</v>
      </c>
      <c r="FD185">
        <v>975</v>
      </c>
      <c r="FE185" s="1">
        <v>3256</v>
      </c>
      <c r="FF185" s="1">
        <v>1331</v>
      </c>
      <c r="FG185" s="1">
        <v>4662</v>
      </c>
      <c r="FH185">
        <v>0</v>
      </c>
      <c r="FI185">
        <v>433</v>
      </c>
      <c r="FJ185" t="s">
        <v>280</v>
      </c>
      <c r="FK185" t="s">
        <v>345</v>
      </c>
      <c r="FM185" t="s">
        <v>273</v>
      </c>
      <c r="FV185" t="s">
        <v>280</v>
      </c>
      <c r="FW185" t="s">
        <v>280</v>
      </c>
      <c r="FX185" t="s">
        <v>273</v>
      </c>
      <c r="FY185" t="s">
        <v>273</v>
      </c>
      <c r="FZ185" t="s">
        <v>280</v>
      </c>
      <c r="GA185" t="s">
        <v>280</v>
      </c>
      <c r="GB185">
        <v>53</v>
      </c>
      <c r="GC185" s="12" t="s">
        <v>280</v>
      </c>
      <c r="GE185">
        <v>35</v>
      </c>
      <c r="GF185">
        <v>47</v>
      </c>
      <c r="GG185">
        <v>82</v>
      </c>
      <c r="GH185">
        <v>6</v>
      </c>
      <c r="GI185">
        <v>42</v>
      </c>
      <c r="GJ185">
        <v>1</v>
      </c>
      <c r="GK185">
        <v>131</v>
      </c>
      <c r="GL185">
        <v>104</v>
      </c>
      <c r="GM185">
        <v>27</v>
      </c>
      <c r="GN185">
        <v>0</v>
      </c>
      <c r="GO185">
        <v>131</v>
      </c>
      <c r="GP185">
        <v>200</v>
      </c>
      <c r="GQ185">
        <v>412</v>
      </c>
      <c r="GR185">
        <v>612</v>
      </c>
      <c r="GS185">
        <v>78</v>
      </c>
      <c r="GT185">
        <v>296</v>
      </c>
      <c r="GU185">
        <v>164</v>
      </c>
      <c r="GV185" s="1">
        <v>1150</v>
      </c>
      <c r="GW185">
        <v>939</v>
      </c>
      <c r="GX185">
        <v>211</v>
      </c>
      <c r="GY185">
        <v>0</v>
      </c>
      <c r="GZ185" s="1">
        <v>1150</v>
      </c>
      <c r="HA185">
        <v>0</v>
      </c>
      <c r="HB185">
        <v>0</v>
      </c>
      <c r="HC185">
        <v>72</v>
      </c>
      <c r="HD185">
        <v>18</v>
      </c>
      <c r="HE185">
        <v>12</v>
      </c>
      <c r="HF185">
        <v>8</v>
      </c>
      <c r="HG185">
        <v>12</v>
      </c>
      <c r="HH185">
        <v>0</v>
      </c>
      <c r="HI185" t="s">
        <v>273</v>
      </c>
      <c r="HJ185">
        <v>218</v>
      </c>
      <c r="HK185" t="s">
        <v>273</v>
      </c>
      <c r="HL185">
        <v>29</v>
      </c>
      <c r="HM185" t="s">
        <v>273</v>
      </c>
      <c r="HN185">
        <v>72</v>
      </c>
      <c r="HO185" t="s">
        <v>313</v>
      </c>
      <c r="HP185" t="s">
        <v>273</v>
      </c>
      <c r="HQ185">
        <v>5</v>
      </c>
      <c r="HR185" t="s">
        <v>653</v>
      </c>
      <c r="HS185" t="s">
        <v>471</v>
      </c>
      <c r="HT185" t="s">
        <v>365</v>
      </c>
      <c r="HU185" t="s">
        <v>273</v>
      </c>
      <c r="HV185">
        <v>229</v>
      </c>
      <c r="HW185" t="s">
        <v>281</v>
      </c>
      <c r="HX185" t="s">
        <v>393</v>
      </c>
      <c r="HY185" t="s">
        <v>300</v>
      </c>
      <c r="HZ185">
        <v>51</v>
      </c>
      <c r="IA185">
        <v>51</v>
      </c>
      <c r="IB185" t="s">
        <v>273</v>
      </c>
      <c r="IC185" t="s">
        <v>280</v>
      </c>
      <c r="ID185" t="s">
        <v>280</v>
      </c>
      <c r="IE185" t="s">
        <v>280</v>
      </c>
      <c r="IF185" t="s">
        <v>280</v>
      </c>
      <c r="IG185" t="s">
        <v>280</v>
      </c>
      <c r="IH185" t="s">
        <v>280</v>
      </c>
      <c r="II185" t="s">
        <v>273</v>
      </c>
      <c r="IJ185" t="s">
        <v>280</v>
      </c>
      <c r="IK185" t="s">
        <v>273</v>
      </c>
      <c r="IL185" t="s">
        <v>273</v>
      </c>
      <c r="IM185" t="s">
        <v>280</v>
      </c>
      <c r="IN185" t="s">
        <v>280</v>
      </c>
      <c r="IO185" t="s">
        <v>273</v>
      </c>
      <c r="IP185" t="s">
        <v>280</v>
      </c>
      <c r="IQ185" t="s">
        <v>280</v>
      </c>
      <c r="IR185" t="s">
        <v>280</v>
      </c>
      <c r="IS185" t="s">
        <v>280</v>
      </c>
      <c r="IT185" t="s">
        <v>1978</v>
      </c>
      <c r="IU185" t="s">
        <v>280</v>
      </c>
      <c r="IW185">
        <v>3</v>
      </c>
      <c r="IX185">
        <v>44</v>
      </c>
      <c r="IY185">
        <v>1.1000000000000001</v>
      </c>
      <c r="IZ185">
        <v>0</v>
      </c>
      <c r="JA185">
        <v>0</v>
      </c>
      <c r="JB185">
        <v>0</v>
      </c>
      <c r="JC185">
        <v>0</v>
      </c>
      <c r="JD185">
        <v>0</v>
      </c>
      <c r="JE185">
        <v>0</v>
      </c>
      <c r="JF185">
        <v>1.1000000000000001</v>
      </c>
      <c r="JG185" t="s">
        <v>302</v>
      </c>
      <c r="JH185" s="14">
        <v>18</v>
      </c>
      <c r="JI185">
        <v>0</v>
      </c>
      <c r="JJ185">
        <v>0</v>
      </c>
      <c r="JK185" t="s">
        <v>1979</v>
      </c>
      <c r="JL185" t="s">
        <v>302</v>
      </c>
      <c r="JM185" s="2">
        <v>46073</v>
      </c>
    </row>
    <row r="186" spans="1:273" x14ac:dyDescent="0.25">
      <c r="A186" s="7" t="s">
        <v>1980</v>
      </c>
      <c r="B186" s="7" t="s">
        <v>1981</v>
      </c>
      <c r="C186" s="7" t="s">
        <v>1982</v>
      </c>
      <c r="D186" s="7" t="s">
        <v>1983</v>
      </c>
      <c r="E186" s="7">
        <v>68658</v>
      </c>
      <c r="F186" s="7" t="s">
        <v>1984</v>
      </c>
      <c r="G186" s="7" t="s">
        <v>1985</v>
      </c>
      <c r="H186" s="7" t="s">
        <v>400</v>
      </c>
      <c r="I186" s="7">
        <v>360</v>
      </c>
      <c r="J186" s="7">
        <v>507</v>
      </c>
      <c r="K186" s="7">
        <v>0</v>
      </c>
      <c r="L186" s="7">
        <v>0</v>
      </c>
      <c r="M186" s="7">
        <v>1960</v>
      </c>
      <c r="N186" s="7"/>
      <c r="O186" s="7"/>
      <c r="P186" s="7"/>
      <c r="Q186" s="7" t="s">
        <v>274</v>
      </c>
      <c r="R186" s="7" t="s">
        <v>275</v>
      </c>
      <c r="S186" s="7" t="s">
        <v>805</v>
      </c>
      <c r="T186" s="7" t="s">
        <v>273</v>
      </c>
      <c r="U186" s="7" t="s">
        <v>277</v>
      </c>
      <c r="V186" s="7" t="s">
        <v>280</v>
      </c>
      <c r="W186" s="7">
        <v>1</v>
      </c>
      <c r="X186" s="7"/>
      <c r="Y186" s="7"/>
      <c r="Z186" s="7"/>
      <c r="AA186" s="7"/>
      <c r="AB186" s="7"/>
      <c r="AC186" s="7"/>
      <c r="AD186" s="7"/>
      <c r="AE186" s="7"/>
      <c r="AF186" s="7"/>
      <c r="AG186" s="7">
        <v>1500</v>
      </c>
      <c r="AH186" s="9"/>
      <c r="AI186" s="7"/>
      <c r="AJ186" s="7"/>
      <c r="AK186" s="8">
        <v>45658</v>
      </c>
      <c r="AL186" s="8">
        <v>46022</v>
      </c>
      <c r="AM186" s="11"/>
      <c r="AN186" s="7"/>
      <c r="AO186" s="11"/>
      <c r="AP186" s="7"/>
      <c r="AQ186" s="11"/>
      <c r="AR186" s="7"/>
      <c r="AS186" s="11"/>
      <c r="AT186" s="11"/>
      <c r="AU186" s="11">
        <v>200</v>
      </c>
      <c r="AV186" s="11"/>
      <c r="AW186" s="11"/>
      <c r="AX186" s="11"/>
      <c r="AY186" s="11"/>
      <c r="AZ186" s="11"/>
      <c r="BA186" s="7"/>
      <c r="BB186" s="11"/>
      <c r="BC186" s="11"/>
      <c r="BD186" s="11"/>
      <c r="BE186" s="11"/>
      <c r="BF186" s="7"/>
      <c r="BG186" s="11"/>
      <c r="BH186" s="11"/>
      <c r="BI186" s="11"/>
      <c r="BJ186" s="11"/>
      <c r="BK186" s="11"/>
      <c r="BL186" s="11"/>
      <c r="BM186" s="11"/>
      <c r="BN186" s="11"/>
      <c r="BO186" s="7"/>
      <c r="BP186" s="7"/>
      <c r="BQ186" s="11"/>
      <c r="BR186" s="11"/>
      <c r="BS186" s="7"/>
      <c r="BT186" s="11"/>
      <c r="BU186" s="11"/>
      <c r="BV186" s="11"/>
      <c r="BW186" s="7"/>
      <c r="BX186" s="7"/>
      <c r="BY186" s="7"/>
      <c r="BZ186" s="7"/>
      <c r="CA186" s="7"/>
      <c r="CB186" s="7"/>
      <c r="CC186" s="7"/>
      <c r="CD186" s="7"/>
      <c r="CE186" s="7"/>
      <c r="CF186" s="7"/>
      <c r="CG186" s="7"/>
      <c r="CH186" s="11"/>
      <c r="CI186" s="11"/>
      <c r="CJ186" s="11"/>
      <c r="CK186" s="11"/>
      <c r="CL186" s="11"/>
      <c r="CM186" s="11"/>
      <c r="CN186" s="11"/>
      <c r="CO186" s="11"/>
      <c r="CP186" s="11"/>
      <c r="CQ186" s="11"/>
      <c r="CR186" s="11"/>
      <c r="CS186" s="11"/>
      <c r="CT186" s="9">
        <v>2963</v>
      </c>
      <c r="CU186" s="7"/>
      <c r="CV186" s="7"/>
      <c r="CW186" s="9">
        <v>2963</v>
      </c>
      <c r="CX186" s="7">
        <v>0</v>
      </c>
      <c r="CY186" s="7"/>
      <c r="CZ186" s="7"/>
      <c r="DA186" s="7">
        <v>0</v>
      </c>
      <c r="DB186" s="7">
        <v>206</v>
      </c>
      <c r="DC186" s="7"/>
      <c r="DD186" s="7"/>
      <c r="DE186" s="7">
        <v>206</v>
      </c>
      <c r="DF186" s="7">
        <v>0</v>
      </c>
      <c r="DG186" s="7"/>
      <c r="DH186" s="7"/>
      <c r="DI186" s="7">
        <v>0</v>
      </c>
      <c r="DJ186" s="7"/>
      <c r="DK186" s="7">
        <v>0</v>
      </c>
      <c r="DL186" s="7"/>
      <c r="DM186" s="7"/>
      <c r="DN186" s="7">
        <v>0</v>
      </c>
      <c r="DO186" s="9">
        <v>3169</v>
      </c>
      <c r="DP186" s="7"/>
      <c r="DQ186" s="7"/>
      <c r="DR186" s="9">
        <v>3169</v>
      </c>
      <c r="DS186" s="7"/>
      <c r="DT186" s="7"/>
      <c r="DU186" s="7"/>
      <c r="DV186" s="7"/>
      <c r="DW186" s="7" t="s">
        <v>280</v>
      </c>
      <c r="DX186" s="7"/>
      <c r="DY186" s="7"/>
      <c r="DZ186" s="7"/>
      <c r="EA186" s="7"/>
      <c r="EB186" s="7"/>
      <c r="EC186" s="7" t="s">
        <v>280</v>
      </c>
      <c r="ED186" s="7"/>
      <c r="EE186" s="7"/>
      <c r="EF186" s="7" t="s">
        <v>280</v>
      </c>
      <c r="EG186" s="7"/>
      <c r="EH186" s="7"/>
      <c r="EI186" s="7"/>
      <c r="EJ186" s="7"/>
      <c r="EK186" s="7"/>
      <c r="EL186" s="7"/>
      <c r="EM186" s="7"/>
      <c r="EN186" s="7"/>
      <c r="EO186" s="7"/>
      <c r="EP186" s="7"/>
      <c r="EQ186" s="7"/>
      <c r="ER186" s="7">
        <v>60</v>
      </c>
      <c r="ES186" s="7">
        <v>2</v>
      </c>
      <c r="ET186" s="7">
        <v>62</v>
      </c>
      <c r="EU186" s="7">
        <v>1</v>
      </c>
      <c r="EV186" s="7">
        <v>0</v>
      </c>
      <c r="EW186" s="7">
        <v>1</v>
      </c>
      <c r="EX186" s="7">
        <v>78</v>
      </c>
      <c r="EY186" s="7">
        <v>3</v>
      </c>
      <c r="EZ186" s="7">
        <v>81</v>
      </c>
      <c r="FA186" s="7"/>
      <c r="FB186" s="7"/>
      <c r="FC186" s="7"/>
      <c r="FD186" s="7">
        <v>144</v>
      </c>
      <c r="FE186" s="7">
        <v>139</v>
      </c>
      <c r="FF186" s="7">
        <v>5</v>
      </c>
      <c r="FG186" s="7">
        <v>144</v>
      </c>
      <c r="FH186" s="7"/>
      <c r="FI186" s="7"/>
      <c r="FJ186" s="7"/>
      <c r="FK186" s="7"/>
      <c r="FL186" s="7"/>
      <c r="FM186" s="7"/>
      <c r="FN186" s="7"/>
      <c r="FO186" s="7"/>
      <c r="FP186" s="7"/>
      <c r="FQ186" s="7"/>
      <c r="FR186" s="7"/>
      <c r="FS186" s="7"/>
      <c r="FT186" s="7"/>
      <c r="FU186" s="7"/>
      <c r="FV186" s="7"/>
      <c r="FW186" s="7"/>
      <c r="FX186" s="7" t="s">
        <v>273</v>
      </c>
      <c r="FY186" s="7"/>
      <c r="FZ186" s="7"/>
      <c r="GA186" s="7" t="s">
        <v>280</v>
      </c>
      <c r="GB186" s="7"/>
      <c r="GC186" s="13"/>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c r="IW186" s="7"/>
      <c r="IX186" s="7"/>
      <c r="IY186" s="7"/>
      <c r="IZ186" s="7"/>
      <c r="JA186" s="7"/>
      <c r="JB186" s="7"/>
      <c r="JC186" s="7"/>
      <c r="JD186" s="7"/>
      <c r="JE186" s="7"/>
      <c r="JF186" s="7"/>
      <c r="JG186" s="7"/>
      <c r="JH186" s="15"/>
      <c r="JI186" s="7"/>
      <c r="JJ186" s="7"/>
      <c r="JK186" s="7"/>
      <c r="JL186" s="7"/>
      <c r="JM186" s="7"/>
    </row>
    <row r="187" spans="1:273" x14ac:dyDescent="0.25">
      <c r="A187" t="s">
        <v>1986</v>
      </c>
      <c r="B187" t="s">
        <v>1987</v>
      </c>
      <c r="C187" t="s">
        <v>1988</v>
      </c>
      <c r="D187" t="s">
        <v>1989</v>
      </c>
      <c r="E187">
        <v>69360</v>
      </c>
      <c r="F187" t="s">
        <v>1153</v>
      </c>
      <c r="G187" t="s">
        <v>1990</v>
      </c>
      <c r="H187" t="s">
        <v>387</v>
      </c>
      <c r="I187">
        <v>788</v>
      </c>
      <c r="J187">
        <v>788</v>
      </c>
      <c r="K187">
        <v>0</v>
      </c>
      <c r="L187">
        <v>0</v>
      </c>
      <c r="M187">
        <v>1940</v>
      </c>
      <c r="O187" t="s">
        <v>273</v>
      </c>
      <c r="Q187" t="s">
        <v>274</v>
      </c>
      <c r="R187" t="s">
        <v>275</v>
      </c>
      <c r="S187" t="s">
        <v>276</v>
      </c>
      <c r="T187" t="s">
        <v>273</v>
      </c>
      <c r="U187" t="s">
        <v>277</v>
      </c>
      <c r="W187">
        <v>1</v>
      </c>
      <c r="X187" t="s">
        <v>273</v>
      </c>
      <c r="Y187" t="s">
        <v>273</v>
      </c>
      <c r="Z187">
        <v>20</v>
      </c>
      <c r="AA187" t="s">
        <v>280</v>
      </c>
      <c r="AC187" t="s">
        <v>273</v>
      </c>
      <c r="AE187" t="s">
        <v>273</v>
      </c>
      <c r="AG187" s="1">
        <v>2180</v>
      </c>
      <c r="AH187" s="1">
        <v>2340</v>
      </c>
      <c r="AI187">
        <v>52</v>
      </c>
      <c r="AJ187" s="1">
        <v>2340</v>
      </c>
      <c r="AK187" s="2">
        <v>45566</v>
      </c>
      <c r="AL187" s="2">
        <v>45930</v>
      </c>
      <c r="AM187" s="10">
        <v>75653</v>
      </c>
      <c r="AO187" s="10"/>
      <c r="AP187" t="s">
        <v>1156</v>
      </c>
      <c r="AQ187" s="10">
        <v>34500</v>
      </c>
      <c r="AS187" s="10"/>
      <c r="AT187" s="10">
        <v>110153</v>
      </c>
      <c r="AU187" s="10">
        <v>1188</v>
      </c>
      <c r="AV187" s="10">
        <v>0</v>
      </c>
      <c r="AW187" s="10">
        <v>0</v>
      </c>
      <c r="AX187" s="10">
        <v>0</v>
      </c>
      <c r="AY187" s="10">
        <v>0</v>
      </c>
      <c r="AZ187" s="10">
        <v>1188</v>
      </c>
      <c r="BB187" s="10">
        <v>0</v>
      </c>
      <c r="BC187" s="10">
        <v>0</v>
      </c>
      <c r="BD187" s="10">
        <v>0</v>
      </c>
      <c r="BE187" s="10">
        <v>0</v>
      </c>
      <c r="BF187" t="s">
        <v>1991</v>
      </c>
      <c r="BG187" s="10">
        <v>510</v>
      </c>
      <c r="BH187" s="10">
        <v>510</v>
      </c>
      <c r="BI187" s="10">
        <v>111851</v>
      </c>
      <c r="BJ187" s="10">
        <v>0</v>
      </c>
      <c r="BK187" s="10">
        <v>0</v>
      </c>
      <c r="BL187" s="10">
        <v>0</v>
      </c>
      <c r="BM187" s="10">
        <v>0</v>
      </c>
      <c r="BN187" s="10">
        <v>0</v>
      </c>
      <c r="BO187" t="s">
        <v>280</v>
      </c>
      <c r="BQ187" s="10"/>
      <c r="BR187" s="10"/>
      <c r="BS187">
        <v>0</v>
      </c>
      <c r="BT187" s="10">
        <v>60157</v>
      </c>
      <c r="BU187" s="10">
        <v>5782</v>
      </c>
      <c r="BV187" s="10">
        <v>65939</v>
      </c>
      <c r="BW187" t="s">
        <v>280</v>
      </c>
      <c r="BX187" t="s">
        <v>280</v>
      </c>
      <c r="BY187" t="s">
        <v>273</v>
      </c>
      <c r="BZ187" t="s">
        <v>273</v>
      </c>
      <c r="CA187" t="s">
        <v>273</v>
      </c>
      <c r="CB187" t="s">
        <v>273</v>
      </c>
      <c r="CC187" t="s">
        <v>273</v>
      </c>
      <c r="CD187" t="s">
        <v>273</v>
      </c>
      <c r="CE187" t="s">
        <v>273</v>
      </c>
      <c r="CF187" t="s">
        <v>273</v>
      </c>
      <c r="CH187" s="10">
        <v>338</v>
      </c>
      <c r="CI187" s="10">
        <v>1640</v>
      </c>
      <c r="CJ187" s="10">
        <v>0</v>
      </c>
      <c r="CK187" s="10">
        <v>1978</v>
      </c>
      <c r="CL187" s="10">
        <v>0</v>
      </c>
      <c r="CM187" s="10">
        <v>1100</v>
      </c>
      <c r="CN187" s="10">
        <v>0</v>
      </c>
      <c r="CO187" s="10">
        <v>0</v>
      </c>
      <c r="CP187" s="10">
        <v>18425</v>
      </c>
      <c r="CQ187" s="10">
        <v>19525</v>
      </c>
      <c r="CR187" s="10">
        <v>87442</v>
      </c>
      <c r="CS187" s="10">
        <v>27169</v>
      </c>
      <c r="CT187" s="1">
        <v>19476</v>
      </c>
      <c r="CU187">
        <v>677</v>
      </c>
      <c r="CV187">
        <v>153</v>
      </c>
      <c r="CW187" s="1">
        <v>20000</v>
      </c>
      <c r="CX187">
        <v>615</v>
      </c>
      <c r="CY187">
        <v>28</v>
      </c>
      <c r="CZ187">
        <v>3</v>
      </c>
      <c r="DA187">
        <v>640</v>
      </c>
      <c r="DB187" s="1">
        <v>1373</v>
      </c>
      <c r="DC187">
        <v>55</v>
      </c>
      <c r="DD187">
        <v>0</v>
      </c>
      <c r="DE187" s="1">
        <v>1428</v>
      </c>
      <c r="DF187">
        <v>13</v>
      </c>
      <c r="DG187">
        <v>0</v>
      </c>
      <c r="DH187">
        <v>0</v>
      </c>
      <c r="DI187">
        <v>13</v>
      </c>
      <c r="DJ187" t="s">
        <v>1992</v>
      </c>
      <c r="DK187">
        <v>101</v>
      </c>
      <c r="DL187">
        <v>25</v>
      </c>
      <c r="DM187">
        <v>1</v>
      </c>
      <c r="DN187">
        <v>125</v>
      </c>
      <c r="DO187" s="1">
        <v>21565</v>
      </c>
      <c r="DP187">
        <v>785</v>
      </c>
      <c r="DQ187">
        <v>157</v>
      </c>
      <c r="DR187" s="1">
        <v>22193</v>
      </c>
      <c r="DS187" t="s">
        <v>297</v>
      </c>
      <c r="DT187">
        <v>0</v>
      </c>
      <c r="DU187" t="s">
        <v>273</v>
      </c>
      <c r="DV187" t="s">
        <v>273</v>
      </c>
      <c r="DW187" t="s">
        <v>280</v>
      </c>
      <c r="DX187" t="s">
        <v>273</v>
      </c>
      <c r="DY187" t="s">
        <v>280</v>
      </c>
      <c r="DZ187" t="s">
        <v>273</v>
      </c>
      <c r="EA187" t="s">
        <v>273</v>
      </c>
      <c r="EB187" t="s">
        <v>273</v>
      </c>
      <c r="EC187" t="s">
        <v>280</v>
      </c>
      <c r="ED187" t="s">
        <v>280</v>
      </c>
      <c r="EE187" t="s">
        <v>280</v>
      </c>
      <c r="EF187" t="s">
        <v>280</v>
      </c>
      <c r="EG187">
        <v>379</v>
      </c>
      <c r="EH187" s="1">
        <v>2762</v>
      </c>
      <c r="EI187" t="s">
        <v>281</v>
      </c>
      <c r="EJ187">
        <v>65</v>
      </c>
      <c r="EK187" t="s">
        <v>281</v>
      </c>
      <c r="EL187">
        <v>637</v>
      </c>
      <c r="EM187" t="s">
        <v>281</v>
      </c>
      <c r="EN187">
        <v>840</v>
      </c>
      <c r="EO187">
        <v>218</v>
      </c>
      <c r="EP187">
        <v>7</v>
      </c>
      <c r="EQ187" s="1">
        <v>1065</v>
      </c>
      <c r="ER187" s="1">
        <v>1057</v>
      </c>
      <c r="ES187">
        <v>58</v>
      </c>
      <c r="ET187" s="1">
        <v>1115</v>
      </c>
      <c r="EU187">
        <v>91</v>
      </c>
      <c r="EV187">
        <v>0</v>
      </c>
      <c r="EW187">
        <v>91</v>
      </c>
      <c r="EX187">
        <v>852</v>
      </c>
      <c r="EY187">
        <v>131</v>
      </c>
      <c r="EZ187">
        <v>983</v>
      </c>
      <c r="FA187">
        <v>0</v>
      </c>
      <c r="FB187">
        <v>0</v>
      </c>
      <c r="FC187">
        <v>0</v>
      </c>
      <c r="FD187" s="1">
        <v>2189</v>
      </c>
      <c r="FE187" s="1">
        <v>2840</v>
      </c>
      <c r="FF187">
        <v>407</v>
      </c>
      <c r="FG187" s="1">
        <v>3254</v>
      </c>
      <c r="FH187">
        <v>14</v>
      </c>
      <c r="FI187">
        <v>1</v>
      </c>
      <c r="FJ187" t="s">
        <v>273</v>
      </c>
      <c r="FK187" t="s">
        <v>362</v>
      </c>
      <c r="FV187" t="s">
        <v>280</v>
      </c>
      <c r="FW187" t="s">
        <v>280</v>
      </c>
      <c r="FX187" t="s">
        <v>273</v>
      </c>
      <c r="FY187" t="s">
        <v>280</v>
      </c>
      <c r="FZ187" t="s">
        <v>280</v>
      </c>
      <c r="GA187" t="s">
        <v>280</v>
      </c>
      <c r="GB187">
        <v>4</v>
      </c>
      <c r="GC187" s="12" t="s">
        <v>280</v>
      </c>
      <c r="GE187">
        <v>5</v>
      </c>
      <c r="GF187">
        <v>5</v>
      </c>
      <c r="GG187">
        <v>10</v>
      </c>
      <c r="GH187">
        <v>0</v>
      </c>
      <c r="GI187">
        <v>0</v>
      </c>
      <c r="GJ187">
        <v>0</v>
      </c>
      <c r="GK187">
        <v>10</v>
      </c>
      <c r="GL187">
        <v>10</v>
      </c>
      <c r="GM187">
        <v>0</v>
      </c>
      <c r="GN187">
        <v>0</v>
      </c>
      <c r="GO187">
        <v>10</v>
      </c>
      <c r="GP187">
        <v>51</v>
      </c>
      <c r="GQ187">
        <v>9</v>
      </c>
      <c r="GR187">
        <v>60</v>
      </c>
      <c r="GS187">
        <v>0</v>
      </c>
      <c r="GT187">
        <v>0</v>
      </c>
      <c r="GU187">
        <v>0</v>
      </c>
      <c r="GV187">
        <v>60</v>
      </c>
      <c r="GW187">
        <v>60</v>
      </c>
      <c r="GX187">
        <v>0</v>
      </c>
      <c r="GY187">
        <v>0</v>
      </c>
      <c r="GZ187">
        <v>60</v>
      </c>
      <c r="HA187">
        <v>0</v>
      </c>
      <c r="HB187">
        <v>0</v>
      </c>
      <c r="HC187">
        <v>0</v>
      </c>
      <c r="HD187">
        <v>0</v>
      </c>
      <c r="HE187">
        <v>0</v>
      </c>
      <c r="HF187">
        <v>0</v>
      </c>
      <c r="HG187">
        <v>0</v>
      </c>
      <c r="HH187">
        <v>0</v>
      </c>
      <c r="HI187" t="s">
        <v>273</v>
      </c>
      <c r="HJ187">
        <v>18</v>
      </c>
      <c r="HK187" t="s">
        <v>280</v>
      </c>
      <c r="HM187" t="s">
        <v>280</v>
      </c>
      <c r="HO187" t="s">
        <v>1993</v>
      </c>
      <c r="HP187" t="s">
        <v>273</v>
      </c>
      <c r="HQ187">
        <v>5</v>
      </c>
      <c r="HR187" t="s">
        <v>443</v>
      </c>
      <c r="HS187" t="s">
        <v>1994</v>
      </c>
      <c r="HT187" t="s">
        <v>544</v>
      </c>
      <c r="HU187" t="s">
        <v>273</v>
      </c>
      <c r="HV187" t="s">
        <v>278</v>
      </c>
      <c r="HX187" t="s">
        <v>393</v>
      </c>
      <c r="HZ187">
        <v>52</v>
      </c>
      <c r="IA187">
        <v>67</v>
      </c>
      <c r="IB187" t="s">
        <v>280</v>
      </c>
      <c r="IC187" t="s">
        <v>280</v>
      </c>
      <c r="ID187" t="s">
        <v>280</v>
      </c>
      <c r="IE187" t="s">
        <v>280</v>
      </c>
      <c r="IF187" t="s">
        <v>273</v>
      </c>
      <c r="IG187" t="s">
        <v>280</v>
      </c>
      <c r="IH187" t="s">
        <v>280</v>
      </c>
      <c r="II187" t="s">
        <v>280</v>
      </c>
      <c r="IJ187" t="s">
        <v>273</v>
      </c>
      <c r="IK187" t="s">
        <v>280</v>
      </c>
      <c r="IL187" t="s">
        <v>280</v>
      </c>
      <c r="IM187" t="s">
        <v>280</v>
      </c>
      <c r="IN187" t="s">
        <v>280</v>
      </c>
      <c r="IO187" t="s">
        <v>280</v>
      </c>
      <c r="IP187" t="s">
        <v>280</v>
      </c>
      <c r="IQ187" t="s">
        <v>280</v>
      </c>
      <c r="IR187" t="s">
        <v>280</v>
      </c>
      <c r="IS187" t="s">
        <v>280</v>
      </c>
      <c r="IT187" t="s">
        <v>1995</v>
      </c>
      <c r="IU187" t="s">
        <v>280</v>
      </c>
      <c r="IW187">
        <v>3</v>
      </c>
      <c r="IX187">
        <v>55</v>
      </c>
      <c r="IY187">
        <v>1.38</v>
      </c>
      <c r="IZ187">
        <v>0</v>
      </c>
      <c r="JA187">
        <v>0</v>
      </c>
      <c r="JB187">
        <v>0</v>
      </c>
      <c r="JC187">
        <v>0</v>
      </c>
      <c r="JD187">
        <v>0</v>
      </c>
      <c r="JE187">
        <v>0</v>
      </c>
      <c r="JF187">
        <v>1.38</v>
      </c>
      <c r="JG187" t="s">
        <v>302</v>
      </c>
      <c r="JH187" s="14">
        <v>16.690000000000001</v>
      </c>
      <c r="JI187">
        <v>3</v>
      </c>
      <c r="JJ187">
        <v>18</v>
      </c>
      <c r="JK187" t="s">
        <v>1996</v>
      </c>
      <c r="JL187" t="s">
        <v>302</v>
      </c>
      <c r="JM187" s="2">
        <v>46073</v>
      </c>
    </row>
    <row r="188" spans="1:273" x14ac:dyDescent="0.25">
      <c r="A188" t="s">
        <v>2017</v>
      </c>
      <c r="B188" t="s">
        <v>713</v>
      </c>
      <c r="C188" t="s">
        <v>2018</v>
      </c>
      <c r="D188" t="s">
        <v>2019</v>
      </c>
      <c r="E188">
        <v>68874</v>
      </c>
      <c r="F188" t="s">
        <v>333</v>
      </c>
      <c r="G188" t="s">
        <v>2020</v>
      </c>
      <c r="H188" t="s">
        <v>272</v>
      </c>
      <c r="I188">
        <v>481</v>
      </c>
      <c r="J188">
        <v>607</v>
      </c>
      <c r="K188">
        <v>0</v>
      </c>
      <c r="L188">
        <v>0</v>
      </c>
      <c r="M188">
        <v>1928</v>
      </c>
      <c r="O188" t="s">
        <v>280</v>
      </c>
      <c r="Q188" t="s">
        <v>274</v>
      </c>
      <c r="R188" t="s">
        <v>275</v>
      </c>
      <c r="S188" t="s">
        <v>805</v>
      </c>
      <c r="T188" t="s">
        <v>273</v>
      </c>
      <c r="U188" t="s">
        <v>277</v>
      </c>
      <c r="W188">
        <v>1</v>
      </c>
      <c r="X188" t="s">
        <v>280</v>
      </c>
      <c r="Y188" t="s">
        <v>273</v>
      </c>
      <c r="Z188">
        <v>1</v>
      </c>
      <c r="AA188" t="s">
        <v>280</v>
      </c>
      <c r="AC188" t="s">
        <v>273</v>
      </c>
      <c r="AE188" t="s">
        <v>273</v>
      </c>
      <c r="AG188" s="1">
        <v>1904</v>
      </c>
      <c r="AH188" s="1">
        <v>705</v>
      </c>
      <c r="AI188">
        <v>51</v>
      </c>
      <c r="AJ188">
        <v>705</v>
      </c>
      <c r="AK188" s="2">
        <v>45474</v>
      </c>
      <c r="AL188" s="2">
        <v>45838</v>
      </c>
      <c r="AM188" s="10">
        <v>0</v>
      </c>
      <c r="AO188" s="10"/>
      <c r="AP188" t="s">
        <v>2021</v>
      </c>
      <c r="AQ188" s="10">
        <v>19225</v>
      </c>
      <c r="AS188" s="10"/>
      <c r="AT188" s="10">
        <v>19225</v>
      </c>
      <c r="AU188" s="10">
        <v>656</v>
      </c>
      <c r="AV188" s="10">
        <v>0</v>
      </c>
      <c r="AW188" s="10">
        <v>0</v>
      </c>
      <c r="AX188" s="10">
        <v>525</v>
      </c>
      <c r="AY188" s="10">
        <v>0</v>
      </c>
      <c r="AZ188" s="10">
        <v>1181</v>
      </c>
      <c r="BB188" s="10">
        <v>0</v>
      </c>
      <c r="BC188" s="10">
        <v>0</v>
      </c>
      <c r="BD188" s="10">
        <v>0</v>
      </c>
      <c r="BE188" s="10">
        <v>200</v>
      </c>
      <c r="BF188" t="s">
        <v>2022</v>
      </c>
      <c r="BG188" s="10">
        <v>1118</v>
      </c>
      <c r="BH188" s="10">
        <v>1318</v>
      </c>
      <c r="BI188" s="10">
        <v>21724</v>
      </c>
      <c r="BJ188" s="10">
        <v>0</v>
      </c>
      <c r="BK188" s="10">
        <v>0</v>
      </c>
      <c r="BL188" s="10">
        <v>0</v>
      </c>
      <c r="BM188" s="10">
        <v>0</v>
      </c>
      <c r="BN188" s="10">
        <v>0</v>
      </c>
      <c r="BO188" t="s">
        <v>280</v>
      </c>
      <c r="BQ188" s="10"/>
      <c r="BR188" s="10"/>
      <c r="BS188">
        <v>15</v>
      </c>
      <c r="BT188" s="10">
        <v>10656</v>
      </c>
      <c r="BU188" s="10">
        <v>233</v>
      </c>
      <c r="BV188" s="10">
        <v>10889</v>
      </c>
      <c r="BW188" t="s">
        <v>280</v>
      </c>
      <c r="BX188" t="s">
        <v>280</v>
      </c>
      <c r="BY188" t="s">
        <v>280</v>
      </c>
      <c r="BZ188" t="s">
        <v>280</v>
      </c>
      <c r="CA188" t="s">
        <v>273</v>
      </c>
      <c r="CB188" t="s">
        <v>280</v>
      </c>
      <c r="CC188" t="s">
        <v>280</v>
      </c>
      <c r="CD188" t="s">
        <v>273</v>
      </c>
      <c r="CE188" t="s">
        <v>280</v>
      </c>
      <c r="CF188" t="s">
        <v>273</v>
      </c>
      <c r="CH188" s="10">
        <v>1319</v>
      </c>
      <c r="CI188" s="10">
        <v>500</v>
      </c>
      <c r="CJ188" s="10">
        <v>0</v>
      </c>
      <c r="CK188" s="10">
        <v>1819</v>
      </c>
      <c r="CL188" s="10">
        <v>210</v>
      </c>
      <c r="CM188" s="10">
        <v>360</v>
      </c>
      <c r="CN188" s="10">
        <v>209</v>
      </c>
      <c r="CO188" s="10">
        <v>62</v>
      </c>
      <c r="CP188" s="10">
        <v>6297</v>
      </c>
      <c r="CQ188" s="10">
        <v>7138</v>
      </c>
      <c r="CR188" s="10">
        <v>19846</v>
      </c>
      <c r="CS188" s="10">
        <v>0</v>
      </c>
      <c r="CT188" s="1">
        <v>7032</v>
      </c>
      <c r="CU188">
        <v>290</v>
      </c>
      <c r="CV188">
        <v>455</v>
      </c>
      <c r="CW188" s="1">
        <v>6867</v>
      </c>
      <c r="CX188">
        <v>116</v>
      </c>
      <c r="CY188">
        <v>5</v>
      </c>
      <c r="CZ188">
        <v>0</v>
      </c>
      <c r="DA188">
        <v>121</v>
      </c>
      <c r="DB188">
        <v>162</v>
      </c>
      <c r="DC188">
        <v>0</v>
      </c>
      <c r="DD188">
        <v>0</v>
      </c>
      <c r="DE188">
        <v>162</v>
      </c>
      <c r="DF188">
        <v>2</v>
      </c>
      <c r="DG188">
        <v>0</v>
      </c>
      <c r="DH188">
        <v>2</v>
      </c>
      <c r="DI188">
        <v>0</v>
      </c>
      <c r="DJ188" t="s">
        <v>682</v>
      </c>
      <c r="DK188">
        <v>51</v>
      </c>
      <c r="DL188">
        <v>0</v>
      </c>
      <c r="DM188">
        <v>0</v>
      </c>
      <c r="DN188">
        <v>51</v>
      </c>
      <c r="DO188" s="1">
        <v>7361</v>
      </c>
      <c r="DP188">
        <v>295</v>
      </c>
      <c r="DQ188">
        <v>455</v>
      </c>
      <c r="DR188" s="1">
        <v>7201</v>
      </c>
      <c r="DS188" t="s">
        <v>297</v>
      </c>
      <c r="DT188">
        <v>0</v>
      </c>
      <c r="DU188" t="s">
        <v>280</v>
      </c>
      <c r="DV188" t="s">
        <v>273</v>
      </c>
      <c r="DW188" t="s">
        <v>280</v>
      </c>
      <c r="DX188" t="s">
        <v>280</v>
      </c>
      <c r="DY188" t="s">
        <v>280</v>
      </c>
      <c r="DZ188" t="s">
        <v>273</v>
      </c>
      <c r="EA188" t="s">
        <v>280</v>
      </c>
      <c r="EB188" t="s">
        <v>273</v>
      </c>
      <c r="EC188" t="s">
        <v>280</v>
      </c>
      <c r="ED188" t="s">
        <v>280</v>
      </c>
      <c r="EE188" t="s">
        <v>280</v>
      </c>
      <c r="EF188" t="s">
        <v>280</v>
      </c>
      <c r="EG188">
        <v>467</v>
      </c>
      <c r="EH188" s="1">
        <v>1228</v>
      </c>
      <c r="EI188" t="s">
        <v>281</v>
      </c>
      <c r="EJ188">
        <v>287</v>
      </c>
      <c r="EK188" t="s">
        <v>285</v>
      </c>
      <c r="EL188">
        <v>320</v>
      </c>
      <c r="EM188" t="s">
        <v>281</v>
      </c>
      <c r="EN188">
        <v>400</v>
      </c>
      <c r="EO188">
        <v>508</v>
      </c>
      <c r="EP188">
        <v>4</v>
      </c>
      <c r="EQ188">
        <v>912</v>
      </c>
      <c r="ER188">
        <v>495</v>
      </c>
      <c r="ES188">
        <v>64</v>
      </c>
      <c r="ET188">
        <v>559</v>
      </c>
      <c r="EU188">
        <v>424</v>
      </c>
      <c r="EV188">
        <v>22</v>
      </c>
      <c r="EW188">
        <v>446</v>
      </c>
      <c r="EX188">
        <v>368</v>
      </c>
      <c r="EY188">
        <v>95</v>
      </c>
      <c r="EZ188">
        <v>463</v>
      </c>
      <c r="FA188">
        <v>0</v>
      </c>
      <c r="FB188">
        <v>0</v>
      </c>
      <c r="FC188">
        <v>0</v>
      </c>
      <c r="FD188" s="1">
        <v>1468</v>
      </c>
      <c r="FE188" s="1">
        <v>1687</v>
      </c>
      <c r="FF188">
        <v>689</v>
      </c>
      <c r="FG188" s="1">
        <v>2380</v>
      </c>
      <c r="FH188">
        <v>0</v>
      </c>
      <c r="FI188">
        <v>91</v>
      </c>
      <c r="FJ188" t="s">
        <v>280</v>
      </c>
      <c r="FK188" t="s">
        <v>362</v>
      </c>
      <c r="FV188" t="s">
        <v>280</v>
      </c>
      <c r="FW188" t="s">
        <v>280</v>
      </c>
      <c r="FX188" t="s">
        <v>273</v>
      </c>
      <c r="FY188" t="s">
        <v>280</v>
      </c>
      <c r="FZ188" t="s">
        <v>280</v>
      </c>
      <c r="GA188" t="s">
        <v>280</v>
      </c>
      <c r="GB188">
        <v>10</v>
      </c>
      <c r="GC188" s="12" t="s">
        <v>280</v>
      </c>
      <c r="GE188">
        <v>0</v>
      </c>
      <c r="GF188">
        <v>2</v>
      </c>
      <c r="GG188">
        <v>2</v>
      </c>
      <c r="GH188">
        <v>0</v>
      </c>
      <c r="GI188">
        <v>13</v>
      </c>
      <c r="GJ188">
        <v>0</v>
      </c>
      <c r="GK188">
        <v>15</v>
      </c>
      <c r="GL188">
        <v>15</v>
      </c>
      <c r="GM188">
        <v>0</v>
      </c>
      <c r="GN188">
        <v>0</v>
      </c>
      <c r="GO188">
        <v>15</v>
      </c>
      <c r="GP188">
        <v>0</v>
      </c>
      <c r="GQ188">
        <v>135</v>
      </c>
      <c r="GR188">
        <v>135</v>
      </c>
      <c r="GS188">
        <v>0</v>
      </c>
      <c r="GT188">
        <v>56</v>
      </c>
      <c r="GU188">
        <v>0</v>
      </c>
      <c r="GV188">
        <v>191</v>
      </c>
      <c r="GW188">
        <v>191</v>
      </c>
      <c r="GX188">
        <v>0</v>
      </c>
      <c r="GY188">
        <v>0</v>
      </c>
      <c r="GZ188">
        <v>191</v>
      </c>
      <c r="HA188">
        <v>0</v>
      </c>
      <c r="HB188">
        <v>0</v>
      </c>
      <c r="HC188">
        <v>1</v>
      </c>
      <c r="HD188">
        <v>8</v>
      </c>
      <c r="HE188">
        <v>1</v>
      </c>
      <c r="HF188">
        <v>3</v>
      </c>
      <c r="HG188">
        <v>1</v>
      </c>
      <c r="HH188">
        <v>8</v>
      </c>
      <c r="HI188" t="s">
        <v>273</v>
      </c>
      <c r="HJ188">
        <v>61</v>
      </c>
      <c r="HK188" t="s">
        <v>273</v>
      </c>
      <c r="HL188">
        <v>3</v>
      </c>
      <c r="HM188" t="s">
        <v>273</v>
      </c>
      <c r="HN188">
        <v>8</v>
      </c>
      <c r="HO188" t="s">
        <v>2023</v>
      </c>
      <c r="HP188" t="s">
        <v>273</v>
      </c>
      <c r="HQ188">
        <v>4</v>
      </c>
      <c r="HR188" t="s">
        <v>753</v>
      </c>
      <c r="HS188" t="s">
        <v>364</v>
      </c>
      <c r="HT188" t="s">
        <v>299</v>
      </c>
      <c r="HU188" t="s">
        <v>273</v>
      </c>
      <c r="HV188" t="s">
        <v>278</v>
      </c>
      <c r="HX188" t="s">
        <v>286</v>
      </c>
      <c r="HY188" t="s">
        <v>300</v>
      </c>
      <c r="HZ188">
        <v>234</v>
      </c>
      <c r="IA188">
        <v>221</v>
      </c>
      <c r="IB188" t="s">
        <v>280</v>
      </c>
      <c r="IC188" t="s">
        <v>280</v>
      </c>
      <c r="ID188" t="s">
        <v>280</v>
      </c>
      <c r="IE188" t="s">
        <v>280</v>
      </c>
      <c r="IF188" t="s">
        <v>280</v>
      </c>
      <c r="IG188" t="s">
        <v>280</v>
      </c>
      <c r="IH188" t="s">
        <v>280</v>
      </c>
      <c r="II188" t="s">
        <v>273</v>
      </c>
      <c r="IJ188" t="s">
        <v>280</v>
      </c>
      <c r="IK188" t="s">
        <v>280</v>
      </c>
      <c r="IL188" t="s">
        <v>280</v>
      </c>
      <c r="IM188" t="s">
        <v>280</v>
      </c>
      <c r="IN188" t="s">
        <v>280</v>
      </c>
      <c r="IO188" t="s">
        <v>280</v>
      </c>
      <c r="IP188" t="s">
        <v>280</v>
      </c>
      <c r="IQ188" t="s">
        <v>280</v>
      </c>
      <c r="IR188" t="s">
        <v>280</v>
      </c>
      <c r="IS188" t="s">
        <v>280</v>
      </c>
      <c r="IU188" t="s">
        <v>280</v>
      </c>
      <c r="IW188">
        <v>1</v>
      </c>
      <c r="IX188">
        <v>15</v>
      </c>
      <c r="IY188">
        <v>0.38</v>
      </c>
      <c r="IZ188">
        <v>0</v>
      </c>
      <c r="JA188">
        <v>0</v>
      </c>
      <c r="JB188">
        <v>0</v>
      </c>
      <c r="JC188">
        <v>0</v>
      </c>
      <c r="JD188">
        <v>0</v>
      </c>
      <c r="JE188">
        <v>0</v>
      </c>
      <c r="JF188">
        <v>0.38</v>
      </c>
      <c r="JG188" t="s">
        <v>304</v>
      </c>
      <c r="JH188" s="14">
        <v>15.5</v>
      </c>
      <c r="JI188">
        <v>7</v>
      </c>
      <c r="JJ188">
        <v>1</v>
      </c>
      <c r="JK188" t="s">
        <v>2024</v>
      </c>
      <c r="JL188" t="s">
        <v>304</v>
      </c>
      <c r="JM188" s="2">
        <v>46050</v>
      </c>
    </row>
    <row r="189" spans="1:273" x14ac:dyDescent="0.25">
      <c r="A189" t="s">
        <v>2025</v>
      </c>
      <c r="B189" t="s">
        <v>2026</v>
      </c>
      <c r="C189" t="s">
        <v>2026</v>
      </c>
      <c r="D189" t="s">
        <v>2027</v>
      </c>
      <c r="E189">
        <v>68661</v>
      </c>
      <c r="F189" t="s">
        <v>791</v>
      </c>
      <c r="G189" t="s">
        <v>2028</v>
      </c>
      <c r="H189" t="s">
        <v>310</v>
      </c>
      <c r="I189">
        <v>6708</v>
      </c>
      <c r="J189">
        <v>6708</v>
      </c>
      <c r="K189">
        <v>0</v>
      </c>
      <c r="L189">
        <v>0</v>
      </c>
      <c r="M189">
        <v>2018</v>
      </c>
      <c r="N189">
        <v>2018</v>
      </c>
      <c r="O189" t="s">
        <v>280</v>
      </c>
      <c r="P189" s="3">
        <v>46082</v>
      </c>
      <c r="Q189" t="s">
        <v>274</v>
      </c>
      <c r="R189" t="s">
        <v>275</v>
      </c>
      <c r="S189" t="s">
        <v>276</v>
      </c>
      <c r="T189" t="s">
        <v>273</v>
      </c>
      <c r="U189" t="s">
        <v>277</v>
      </c>
      <c r="W189">
        <v>1</v>
      </c>
      <c r="X189" t="s">
        <v>273</v>
      </c>
      <c r="Y189" t="s">
        <v>273</v>
      </c>
      <c r="Z189">
        <v>419</v>
      </c>
      <c r="AA189" t="s">
        <v>280</v>
      </c>
      <c r="AC189" t="s">
        <v>273</v>
      </c>
      <c r="AG189" s="1">
        <v>11300</v>
      </c>
      <c r="AH189" s="1">
        <v>2600</v>
      </c>
      <c r="AI189">
        <v>52</v>
      </c>
      <c r="AJ189" s="1">
        <v>2600</v>
      </c>
      <c r="AK189" s="2">
        <v>45566</v>
      </c>
      <c r="AL189" s="2">
        <v>45930</v>
      </c>
      <c r="AM189" s="10">
        <v>352951</v>
      </c>
      <c r="AO189" s="10"/>
      <c r="AP189" t="s">
        <v>793</v>
      </c>
      <c r="AQ189" s="10">
        <v>15000</v>
      </c>
      <c r="AS189" s="10"/>
      <c r="AT189" s="10">
        <v>367951</v>
      </c>
      <c r="AU189" s="10">
        <v>1883</v>
      </c>
      <c r="AV189" s="10">
        <v>0</v>
      </c>
      <c r="AW189" s="10">
        <v>265</v>
      </c>
      <c r="AX189" s="10">
        <v>0</v>
      </c>
      <c r="AY189" s="10">
        <v>0</v>
      </c>
      <c r="AZ189" s="10">
        <v>2148</v>
      </c>
      <c r="BB189" s="10">
        <v>0</v>
      </c>
      <c r="BC189" s="10">
        <v>0</v>
      </c>
      <c r="BD189" s="10">
        <v>166</v>
      </c>
      <c r="BE189" s="10">
        <v>0</v>
      </c>
      <c r="BF189" t="s">
        <v>2029</v>
      </c>
      <c r="BG189" s="10">
        <v>23374</v>
      </c>
      <c r="BH189" s="10">
        <v>23540</v>
      </c>
      <c r="BI189" s="10">
        <v>393639</v>
      </c>
      <c r="BJ189" s="10">
        <v>0</v>
      </c>
      <c r="BK189" s="10">
        <v>0</v>
      </c>
      <c r="BL189" s="10">
        <v>0</v>
      </c>
      <c r="BM189" s="10">
        <v>0</v>
      </c>
      <c r="BN189" s="10">
        <v>0</v>
      </c>
      <c r="BO189" t="s">
        <v>273</v>
      </c>
      <c r="BP189" t="s">
        <v>2030</v>
      </c>
      <c r="BQ189" s="10">
        <v>25</v>
      </c>
      <c r="BR189" s="10">
        <v>35</v>
      </c>
      <c r="BS189">
        <v>1</v>
      </c>
      <c r="BT189" s="10">
        <v>169826</v>
      </c>
      <c r="BU189" s="10">
        <v>69896</v>
      </c>
      <c r="BV189" s="10">
        <v>239722</v>
      </c>
      <c r="BW189" t="s">
        <v>273</v>
      </c>
      <c r="BX189" t="s">
        <v>273</v>
      </c>
      <c r="BY189" t="s">
        <v>273</v>
      </c>
      <c r="BZ189" t="s">
        <v>273</v>
      </c>
      <c r="CA189" t="s">
        <v>273</v>
      </c>
      <c r="CB189" t="s">
        <v>273</v>
      </c>
      <c r="CC189" t="s">
        <v>273</v>
      </c>
      <c r="CD189" t="s">
        <v>273</v>
      </c>
      <c r="CE189" t="s">
        <v>273</v>
      </c>
      <c r="CF189" t="s">
        <v>273</v>
      </c>
      <c r="CH189" s="10">
        <v>23144</v>
      </c>
      <c r="CI189" s="10">
        <v>670</v>
      </c>
      <c r="CJ189" s="10">
        <v>581</v>
      </c>
      <c r="CK189" s="10">
        <v>24395</v>
      </c>
      <c r="CL189" s="10">
        <v>3982</v>
      </c>
      <c r="CM189" s="10">
        <v>11271</v>
      </c>
      <c r="CN189" s="10">
        <v>720</v>
      </c>
      <c r="CO189" s="10">
        <v>1042</v>
      </c>
      <c r="CP189" s="10">
        <v>60083</v>
      </c>
      <c r="CQ189" s="10">
        <v>77098</v>
      </c>
      <c r="CR189" s="10">
        <v>341215</v>
      </c>
      <c r="CS189" s="10">
        <v>54504</v>
      </c>
      <c r="CT189" s="1">
        <v>32308</v>
      </c>
      <c r="CU189" s="1">
        <v>1115</v>
      </c>
      <c r="CV189">
        <v>65</v>
      </c>
      <c r="CW189" s="1">
        <v>33358</v>
      </c>
      <c r="CX189" s="1">
        <v>1044</v>
      </c>
      <c r="CY189">
        <v>1</v>
      </c>
      <c r="CZ189">
        <v>0</v>
      </c>
      <c r="DA189" s="1">
        <v>1045</v>
      </c>
      <c r="DB189" s="1">
        <v>1940</v>
      </c>
      <c r="DC189">
        <v>14</v>
      </c>
      <c r="DD189">
        <v>4</v>
      </c>
      <c r="DE189" s="1">
        <v>1950</v>
      </c>
      <c r="DF189">
        <v>40</v>
      </c>
      <c r="DG189">
        <v>1</v>
      </c>
      <c r="DH189">
        <v>10</v>
      </c>
      <c r="DI189">
        <v>31</v>
      </c>
      <c r="DJ189" t="s">
        <v>2031</v>
      </c>
      <c r="DK189">
        <v>265</v>
      </c>
      <c r="DL189">
        <v>2</v>
      </c>
      <c r="DM189">
        <v>2</v>
      </c>
      <c r="DN189">
        <v>265</v>
      </c>
      <c r="DO189" s="1">
        <v>35557</v>
      </c>
      <c r="DP189" s="1">
        <v>1132</v>
      </c>
      <c r="DQ189">
        <v>71</v>
      </c>
      <c r="DR189" s="1">
        <v>36618</v>
      </c>
      <c r="DS189" t="s">
        <v>2032</v>
      </c>
      <c r="DU189" t="s">
        <v>280</v>
      </c>
      <c r="DV189" t="s">
        <v>273</v>
      </c>
      <c r="DW189" t="s">
        <v>280</v>
      </c>
      <c r="DX189" t="s">
        <v>280</v>
      </c>
      <c r="DY189" t="s">
        <v>273</v>
      </c>
      <c r="DZ189" t="s">
        <v>273</v>
      </c>
      <c r="EA189" t="s">
        <v>280</v>
      </c>
      <c r="EB189" t="s">
        <v>273</v>
      </c>
      <c r="EC189" t="s">
        <v>280</v>
      </c>
      <c r="ED189" t="s">
        <v>280</v>
      </c>
      <c r="EE189" t="s">
        <v>280</v>
      </c>
      <c r="EF189" t="s">
        <v>280</v>
      </c>
      <c r="EG189" s="1">
        <v>3810</v>
      </c>
      <c r="EH189" s="1">
        <v>22273</v>
      </c>
      <c r="EI189" t="s">
        <v>281</v>
      </c>
      <c r="EJ189">
        <v>663</v>
      </c>
      <c r="EK189" t="s">
        <v>281</v>
      </c>
      <c r="EL189" s="1">
        <v>1135</v>
      </c>
      <c r="EM189" t="s">
        <v>281</v>
      </c>
      <c r="EN189" s="1">
        <v>9187</v>
      </c>
      <c r="EO189" s="1">
        <v>10584</v>
      </c>
      <c r="EP189" s="1">
        <v>5169</v>
      </c>
      <c r="EQ189" s="1">
        <v>24940</v>
      </c>
      <c r="ER189" s="1">
        <v>1149</v>
      </c>
      <c r="ES189">
        <v>66</v>
      </c>
      <c r="ET189" s="1">
        <v>1215</v>
      </c>
      <c r="EU189">
        <v>70</v>
      </c>
      <c r="EV189">
        <v>0</v>
      </c>
      <c r="EW189">
        <v>70</v>
      </c>
      <c r="EX189">
        <v>578</v>
      </c>
      <c r="EY189">
        <v>134</v>
      </c>
      <c r="EZ189">
        <v>712</v>
      </c>
      <c r="FA189">
        <v>0</v>
      </c>
      <c r="FB189">
        <v>0</v>
      </c>
      <c r="FC189">
        <v>0</v>
      </c>
      <c r="FD189" s="1">
        <v>1997</v>
      </c>
      <c r="FE189" s="1">
        <v>10984</v>
      </c>
      <c r="FF189" s="1">
        <v>10784</v>
      </c>
      <c r="FG189" s="1">
        <v>26937</v>
      </c>
      <c r="FH189">
        <v>79</v>
      </c>
      <c r="FI189">
        <v>122</v>
      </c>
      <c r="FJ189" t="s">
        <v>273</v>
      </c>
      <c r="FK189" t="s">
        <v>295</v>
      </c>
      <c r="FV189" t="s">
        <v>273</v>
      </c>
      <c r="FW189" t="s">
        <v>273</v>
      </c>
      <c r="FX189" t="s">
        <v>273</v>
      </c>
      <c r="FY189" t="s">
        <v>280</v>
      </c>
      <c r="FZ189" t="s">
        <v>280</v>
      </c>
      <c r="GA189" t="s">
        <v>280</v>
      </c>
      <c r="GB189">
        <v>34</v>
      </c>
      <c r="GC189" s="12" t="s">
        <v>273</v>
      </c>
      <c r="GD189">
        <v>0</v>
      </c>
      <c r="GE189">
        <v>24</v>
      </c>
      <c r="GF189">
        <v>42</v>
      </c>
      <c r="GG189">
        <v>66</v>
      </c>
      <c r="GH189">
        <v>2</v>
      </c>
      <c r="GI189">
        <v>402</v>
      </c>
      <c r="GJ189">
        <v>35</v>
      </c>
      <c r="GK189">
        <v>505</v>
      </c>
      <c r="GL189">
        <v>470</v>
      </c>
      <c r="GM189">
        <v>35</v>
      </c>
      <c r="GN189">
        <v>0</v>
      </c>
      <c r="GO189">
        <v>505</v>
      </c>
      <c r="GP189">
        <v>579</v>
      </c>
      <c r="GQ189">
        <v>743</v>
      </c>
      <c r="GR189" s="1">
        <v>1322</v>
      </c>
      <c r="GS189">
        <v>75</v>
      </c>
      <c r="GT189" s="1">
        <v>3239</v>
      </c>
      <c r="GU189" s="1">
        <v>1388</v>
      </c>
      <c r="GV189" s="1">
        <v>6024</v>
      </c>
      <c r="GW189" s="1">
        <v>5074</v>
      </c>
      <c r="GX189">
        <v>943</v>
      </c>
      <c r="GY189">
        <v>7</v>
      </c>
      <c r="GZ189" s="1">
        <v>6024</v>
      </c>
      <c r="HA189">
        <v>0</v>
      </c>
      <c r="HB189">
        <v>0</v>
      </c>
      <c r="HC189">
        <v>3</v>
      </c>
      <c r="HD189">
        <v>291</v>
      </c>
      <c r="HE189">
        <v>5</v>
      </c>
      <c r="HF189">
        <v>78</v>
      </c>
      <c r="HG189">
        <v>2</v>
      </c>
      <c r="HH189">
        <v>25</v>
      </c>
      <c r="HI189" t="s">
        <v>273</v>
      </c>
      <c r="HJ189">
        <v>23</v>
      </c>
      <c r="HK189" t="s">
        <v>273</v>
      </c>
      <c r="HL189">
        <v>0</v>
      </c>
      <c r="HM189" t="s">
        <v>273</v>
      </c>
      <c r="HN189">
        <v>1</v>
      </c>
      <c r="HO189" t="s">
        <v>1393</v>
      </c>
      <c r="HP189" t="s">
        <v>273</v>
      </c>
      <c r="HQ189">
        <v>5</v>
      </c>
      <c r="HR189" t="s">
        <v>2033</v>
      </c>
      <c r="HS189" t="s">
        <v>2034</v>
      </c>
      <c r="HT189" t="s">
        <v>299</v>
      </c>
      <c r="HU189" t="s">
        <v>273</v>
      </c>
      <c r="HV189" t="s">
        <v>278</v>
      </c>
      <c r="HX189" t="s">
        <v>366</v>
      </c>
      <c r="HY189" t="s">
        <v>1136</v>
      </c>
      <c r="HZ189">
        <v>233</v>
      </c>
      <c r="IA189">
        <v>251</v>
      </c>
      <c r="IB189" t="s">
        <v>280</v>
      </c>
      <c r="IC189" t="s">
        <v>280</v>
      </c>
      <c r="ID189" t="s">
        <v>280</v>
      </c>
      <c r="IE189" t="s">
        <v>280</v>
      </c>
      <c r="IF189" t="s">
        <v>280</v>
      </c>
      <c r="IG189" t="s">
        <v>280</v>
      </c>
      <c r="IH189" t="s">
        <v>280</v>
      </c>
      <c r="II189" t="s">
        <v>280</v>
      </c>
      <c r="IJ189" t="s">
        <v>280</v>
      </c>
      <c r="IK189" t="s">
        <v>273</v>
      </c>
      <c r="IL189" t="s">
        <v>280</v>
      </c>
      <c r="IM189" t="s">
        <v>273</v>
      </c>
      <c r="IN189" t="s">
        <v>280</v>
      </c>
      <c r="IO189" t="s">
        <v>273</v>
      </c>
      <c r="IP189" t="s">
        <v>280</v>
      </c>
      <c r="IQ189" t="s">
        <v>280</v>
      </c>
      <c r="IR189" t="s">
        <v>280</v>
      </c>
      <c r="IS189" t="s">
        <v>280</v>
      </c>
      <c r="IT189" t="s">
        <v>2035</v>
      </c>
      <c r="IU189" t="s">
        <v>273</v>
      </c>
      <c r="IV189">
        <v>10</v>
      </c>
      <c r="IW189">
        <v>5</v>
      </c>
      <c r="IX189">
        <v>160</v>
      </c>
      <c r="IY189">
        <v>4</v>
      </c>
      <c r="IZ189">
        <v>0</v>
      </c>
      <c r="JA189">
        <v>0</v>
      </c>
      <c r="JB189">
        <v>0</v>
      </c>
      <c r="JC189">
        <v>0</v>
      </c>
      <c r="JD189">
        <v>0</v>
      </c>
      <c r="JE189">
        <v>0</v>
      </c>
      <c r="JF189">
        <v>4</v>
      </c>
      <c r="JG189" t="s">
        <v>304</v>
      </c>
      <c r="JH189" s="14">
        <v>34.42</v>
      </c>
      <c r="JI189">
        <v>28</v>
      </c>
      <c r="JJ189">
        <v>3</v>
      </c>
      <c r="JK189" t="s">
        <v>2036</v>
      </c>
      <c r="JL189" t="s">
        <v>304</v>
      </c>
      <c r="JM189" s="2">
        <v>46107</v>
      </c>
    </row>
    <row r="190" spans="1:273" x14ac:dyDescent="0.25">
      <c r="A190" t="s">
        <v>2739</v>
      </c>
      <c r="B190" t="s">
        <v>2740</v>
      </c>
      <c r="C190" t="s">
        <v>2741</v>
      </c>
      <c r="D190" t="s">
        <v>2742</v>
      </c>
      <c r="E190">
        <v>68875</v>
      </c>
      <c r="F190" t="s">
        <v>2743</v>
      </c>
      <c r="G190" t="s">
        <v>2744</v>
      </c>
      <c r="H190" t="s">
        <v>272</v>
      </c>
      <c r="I190">
        <v>292</v>
      </c>
      <c r="J190">
        <v>292</v>
      </c>
      <c r="K190">
        <v>0</v>
      </c>
      <c r="L190">
        <v>0</v>
      </c>
      <c r="M190">
        <v>1910</v>
      </c>
      <c r="O190" t="s">
        <v>280</v>
      </c>
      <c r="Q190" t="s">
        <v>274</v>
      </c>
      <c r="R190" t="s">
        <v>275</v>
      </c>
      <c r="S190" t="s">
        <v>276</v>
      </c>
      <c r="T190" t="s">
        <v>273</v>
      </c>
      <c r="U190" t="s">
        <v>277</v>
      </c>
      <c r="W190">
        <v>1</v>
      </c>
      <c r="X190" t="s">
        <v>273</v>
      </c>
      <c r="Y190" t="s">
        <v>280</v>
      </c>
      <c r="AE190" t="s">
        <v>273</v>
      </c>
      <c r="AG190" s="1">
        <v>1400</v>
      </c>
      <c r="AH190" s="1">
        <v>728</v>
      </c>
      <c r="AI190">
        <v>52</v>
      </c>
      <c r="AJ190">
        <v>728</v>
      </c>
      <c r="AK190" s="2">
        <v>45566</v>
      </c>
      <c r="AL190" s="2">
        <v>45930</v>
      </c>
      <c r="AM190" s="10">
        <v>16853</v>
      </c>
      <c r="AO190" s="10"/>
      <c r="AQ190" s="10"/>
      <c r="AS190" s="10"/>
      <c r="AT190" s="10">
        <v>16853</v>
      </c>
      <c r="AU190" s="10">
        <v>1010</v>
      </c>
      <c r="AV190" s="10">
        <v>0</v>
      </c>
      <c r="AW190" s="10">
        <v>0</v>
      </c>
      <c r="AX190" s="10">
        <v>0</v>
      </c>
      <c r="AY190" s="10">
        <v>0</v>
      </c>
      <c r="AZ190" s="10">
        <v>1010</v>
      </c>
      <c r="BB190" s="10">
        <v>0</v>
      </c>
      <c r="BC190" s="10">
        <v>0</v>
      </c>
      <c r="BD190" s="10">
        <v>0</v>
      </c>
      <c r="BE190" s="10">
        <v>150</v>
      </c>
      <c r="BF190" t="s">
        <v>1419</v>
      </c>
      <c r="BG190" s="10">
        <v>498</v>
      </c>
      <c r="BH190" s="10">
        <v>648</v>
      </c>
      <c r="BI190" s="10">
        <v>18511</v>
      </c>
      <c r="BJ190" s="10">
        <v>0</v>
      </c>
      <c r="BK190" s="10">
        <v>0</v>
      </c>
      <c r="BL190" s="10">
        <v>0</v>
      </c>
      <c r="BM190" s="10">
        <v>0</v>
      </c>
      <c r="BN190" s="10">
        <v>0</v>
      </c>
      <c r="BO190" t="s">
        <v>280</v>
      </c>
      <c r="BQ190" s="10"/>
      <c r="BR190" s="10"/>
      <c r="BS190">
        <v>0</v>
      </c>
      <c r="BT190" s="10">
        <v>9851</v>
      </c>
      <c r="BU190" s="10">
        <v>760</v>
      </c>
      <c r="BV190" s="10">
        <v>10611</v>
      </c>
      <c r="BW190" t="s">
        <v>280</v>
      </c>
      <c r="BX190" t="s">
        <v>280</v>
      </c>
      <c r="BY190" t="s">
        <v>280</v>
      </c>
      <c r="BZ190" t="s">
        <v>280</v>
      </c>
      <c r="CA190" t="s">
        <v>280</v>
      </c>
      <c r="CB190" t="s">
        <v>280</v>
      </c>
      <c r="CC190" t="s">
        <v>280</v>
      </c>
      <c r="CD190" t="s">
        <v>273</v>
      </c>
      <c r="CE190" t="s">
        <v>280</v>
      </c>
      <c r="CF190" t="s">
        <v>273</v>
      </c>
      <c r="CH190" s="10">
        <v>1449</v>
      </c>
      <c r="CI190" s="10">
        <v>500</v>
      </c>
      <c r="CJ190" s="10">
        <v>169</v>
      </c>
      <c r="CK190" s="10">
        <v>2118</v>
      </c>
      <c r="CL190" s="10">
        <v>211</v>
      </c>
      <c r="CM190" s="10">
        <v>72</v>
      </c>
      <c r="CN190" s="10">
        <v>844</v>
      </c>
      <c r="CO190" s="10">
        <v>40</v>
      </c>
      <c r="CP190" s="10">
        <v>4073</v>
      </c>
      <c r="CQ190" s="10">
        <v>5240</v>
      </c>
      <c r="CR190" s="10">
        <v>17969</v>
      </c>
      <c r="CS190" s="10">
        <v>0</v>
      </c>
      <c r="CT190" s="1">
        <v>6617</v>
      </c>
      <c r="CU190">
        <v>424</v>
      </c>
      <c r="CV190">
        <v>191</v>
      </c>
      <c r="CW190" s="1">
        <v>6850</v>
      </c>
      <c r="CX190">
        <v>35</v>
      </c>
      <c r="CY190">
        <v>1</v>
      </c>
      <c r="CZ190">
        <v>0</v>
      </c>
      <c r="DA190">
        <v>36</v>
      </c>
      <c r="DB190">
        <v>0</v>
      </c>
      <c r="DC190">
        <v>0</v>
      </c>
      <c r="DD190">
        <v>0</v>
      </c>
      <c r="DE190">
        <v>0</v>
      </c>
      <c r="DF190">
        <v>8</v>
      </c>
      <c r="DG190">
        <v>2</v>
      </c>
      <c r="DH190">
        <v>1</v>
      </c>
      <c r="DI190">
        <v>9</v>
      </c>
      <c r="DJ190" t="s">
        <v>2745</v>
      </c>
      <c r="DK190">
        <v>313</v>
      </c>
      <c r="DL190">
        <v>80</v>
      </c>
      <c r="DM190">
        <v>6</v>
      </c>
      <c r="DN190">
        <v>387</v>
      </c>
      <c r="DO190" s="1">
        <v>6965</v>
      </c>
      <c r="DP190">
        <v>505</v>
      </c>
      <c r="DQ190">
        <v>197</v>
      </c>
      <c r="DR190" s="1">
        <v>7273</v>
      </c>
      <c r="DS190" t="s">
        <v>297</v>
      </c>
      <c r="DT190">
        <v>0</v>
      </c>
      <c r="DU190" t="s">
        <v>280</v>
      </c>
      <c r="DV190" t="s">
        <v>273</v>
      </c>
      <c r="DW190" t="s">
        <v>280</v>
      </c>
      <c r="DX190" t="s">
        <v>280</v>
      </c>
      <c r="DY190" t="s">
        <v>280</v>
      </c>
      <c r="DZ190" t="s">
        <v>273</v>
      </c>
      <c r="EA190" t="s">
        <v>280</v>
      </c>
      <c r="EB190" t="s">
        <v>273</v>
      </c>
      <c r="EC190" t="s">
        <v>280</v>
      </c>
      <c r="ED190" t="s">
        <v>280</v>
      </c>
      <c r="EE190" t="s">
        <v>280</v>
      </c>
      <c r="EF190" t="s">
        <v>280</v>
      </c>
      <c r="EG190">
        <v>377</v>
      </c>
      <c r="EH190" s="1">
        <v>1500</v>
      </c>
      <c r="EI190" t="s">
        <v>285</v>
      </c>
      <c r="EJ190">
        <v>75</v>
      </c>
      <c r="EK190" t="s">
        <v>285</v>
      </c>
      <c r="EL190">
        <v>32</v>
      </c>
      <c r="EM190" t="s">
        <v>285</v>
      </c>
      <c r="EN190">
        <v>280</v>
      </c>
      <c r="EO190" s="1">
        <v>1035</v>
      </c>
      <c r="EP190">
        <v>59</v>
      </c>
      <c r="EQ190" s="1">
        <v>1374</v>
      </c>
      <c r="ER190">
        <v>399</v>
      </c>
      <c r="ES190">
        <v>391</v>
      </c>
      <c r="ET190">
        <v>790</v>
      </c>
      <c r="EU190">
        <v>315</v>
      </c>
      <c r="EV190">
        <v>6</v>
      </c>
      <c r="EW190">
        <v>321</v>
      </c>
      <c r="EX190" s="1">
        <v>1276</v>
      </c>
      <c r="EY190">
        <v>456</v>
      </c>
      <c r="EZ190" s="1">
        <v>1732</v>
      </c>
      <c r="FA190">
        <v>0</v>
      </c>
      <c r="FB190">
        <v>0</v>
      </c>
      <c r="FC190">
        <v>0</v>
      </c>
      <c r="FD190" s="1">
        <v>2843</v>
      </c>
      <c r="FE190" s="1">
        <v>2270</v>
      </c>
      <c r="FF190" s="1">
        <v>1888</v>
      </c>
      <c r="FG190" s="1">
        <v>4217</v>
      </c>
      <c r="FH190">
        <v>0</v>
      </c>
      <c r="FI190">
        <v>1</v>
      </c>
      <c r="FJ190" t="s">
        <v>280</v>
      </c>
      <c r="FK190" t="s">
        <v>362</v>
      </c>
      <c r="FV190" t="s">
        <v>280</v>
      </c>
      <c r="FW190" t="s">
        <v>280</v>
      </c>
      <c r="FX190" t="s">
        <v>273</v>
      </c>
      <c r="FY190" t="s">
        <v>280</v>
      </c>
      <c r="FZ190" t="s">
        <v>280</v>
      </c>
      <c r="GA190" t="s">
        <v>280</v>
      </c>
      <c r="GB190">
        <v>2</v>
      </c>
      <c r="GC190" s="12" t="s">
        <v>280</v>
      </c>
      <c r="GE190">
        <v>4</v>
      </c>
      <c r="GF190">
        <v>15</v>
      </c>
      <c r="GG190">
        <v>19</v>
      </c>
      <c r="GH190">
        <v>0</v>
      </c>
      <c r="GI190">
        <v>80</v>
      </c>
      <c r="GJ190">
        <v>0</v>
      </c>
      <c r="GK190">
        <v>99</v>
      </c>
      <c r="GL190">
        <v>99</v>
      </c>
      <c r="GM190">
        <v>0</v>
      </c>
      <c r="GN190">
        <v>0</v>
      </c>
      <c r="GO190">
        <v>99</v>
      </c>
      <c r="GP190">
        <v>30</v>
      </c>
      <c r="GQ190">
        <v>120</v>
      </c>
      <c r="GR190">
        <v>150</v>
      </c>
      <c r="GS190">
        <v>0</v>
      </c>
      <c r="GT190">
        <v>450</v>
      </c>
      <c r="GU190">
        <v>0</v>
      </c>
      <c r="GV190">
        <v>600</v>
      </c>
      <c r="GW190">
        <v>600</v>
      </c>
      <c r="GX190">
        <v>0</v>
      </c>
      <c r="GY190">
        <v>0</v>
      </c>
      <c r="GZ190">
        <v>600</v>
      </c>
      <c r="HA190">
        <v>0</v>
      </c>
      <c r="HB190">
        <v>0</v>
      </c>
      <c r="HC190">
        <v>575</v>
      </c>
      <c r="HD190">
        <v>0</v>
      </c>
      <c r="HE190">
        <v>0</v>
      </c>
      <c r="HF190">
        <v>0</v>
      </c>
      <c r="HG190">
        <v>0</v>
      </c>
      <c r="HH190">
        <v>0</v>
      </c>
      <c r="HI190" t="s">
        <v>273</v>
      </c>
      <c r="HJ190">
        <v>40</v>
      </c>
      <c r="HK190" t="s">
        <v>280</v>
      </c>
      <c r="HM190" t="s">
        <v>280</v>
      </c>
      <c r="HO190" t="s">
        <v>652</v>
      </c>
      <c r="HP190" t="s">
        <v>273</v>
      </c>
      <c r="HQ190">
        <v>1</v>
      </c>
      <c r="HR190" t="s">
        <v>2746</v>
      </c>
      <c r="HS190" t="s">
        <v>364</v>
      </c>
      <c r="HT190" t="s">
        <v>299</v>
      </c>
      <c r="HU190" t="s">
        <v>273</v>
      </c>
      <c r="HV190" t="s">
        <v>278</v>
      </c>
      <c r="HX190" t="s">
        <v>366</v>
      </c>
      <c r="HZ190">
        <v>23</v>
      </c>
      <c r="IA190">
        <v>23</v>
      </c>
      <c r="IB190" t="s">
        <v>280</v>
      </c>
      <c r="IC190" t="s">
        <v>280</v>
      </c>
      <c r="ID190" t="s">
        <v>280</v>
      </c>
      <c r="IE190" t="s">
        <v>280</v>
      </c>
      <c r="IF190" t="s">
        <v>273</v>
      </c>
      <c r="IG190" t="s">
        <v>280</v>
      </c>
      <c r="IH190" t="s">
        <v>280</v>
      </c>
      <c r="II190" t="s">
        <v>280</v>
      </c>
      <c r="IJ190" t="s">
        <v>273</v>
      </c>
      <c r="IK190" t="s">
        <v>280</v>
      </c>
      <c r="IL190" t="s">
        <v>280</v>
      </c>
      <c r="IM190" t="s">
        <v>273</v>
      </c>
      <c r="IN190" t="s">
        <v>273</v>
      </c>
      <c r="IO190" t="s">
        <v>273</v>
      </c>
      <c r="IP190" t="s">
        <v>280</v>
      </c>
      <c r="IQ190" t="s">
        <v>280</v>
      </c>
      <c r="IR190" t="s">
        <v>280</v>
      </c>
      <c r="IS190" t="s">
        <v>280</v>
      </c>
      <c r="IT190" t="s">
        <v>2747</v>
      </c>
      <c r="IU190" t="s">
        <v>280</v>
      </c>
      <c r="IW190">
        <v>3</v>
      </c>
      <c r="IX190">
        <v>14</v>
      </c>
      <c r="IY190">
        <v>0.35</v>
      </c>
      <c r="IZ190">
        <v>0</v>
      </c>
      <c r="JA190">
        <v>0</v>
      </c>
      <c r="JB190">
        <v>0</v>
      </c>
      <c r="JC190">
        <v>0</v>
      </c>
      <c r="JD190">
        <v>0</v>
      </c>
      <c r="JE190">
        <v>0</v>
      </c>
      <c r="JF190">
        <v>0.35</v>
      </c>
      <c r="JG190" t="s">
        <v>302</v>
      </c>
      <c r="JH190" s="14">
        <v>15</v>
      </c>
      <c r="JI190">
        <v>12</v>
      </c>
      <c r="JJ190">
        <v>5</v>
      </c>
      <c r="JK190" t="s">
        <v>2748</v>
      </c>
      <c r="JL190" t="s">
        <v>302</v>
      </c>
      <c r="JM190" s="2">
        <v>46056</v>
      </c>
    </row>
    <row r="191" spans="1:273" x14ac:dyDescent="0.25">
      <c r="A191" t="s">
        <v>2037</v>
      </c>
      <c r="B191" t="s">
        <v>2038</v>
      </c>
      <c r="C191" t="s">
        <v>2038</v>
      </c>
      <c r="D191" t="s">
        <v>2039</v>
      </c>
      <c r="E191">
        <v>69361</v>
      </c>
      <c r="F191" t="s">
        <v>1142</v>
      </c>
      <c r="G191" t="s">
        <v>2040</v>
      </c>
      <c r="H191" t="s">
        <v>387</v>
      </c>
      <c r="I191" s="1">
        <v>14323</v>
      </c>
      <c r="J191" s="1">
        <v>14323</v>
      </c>
      <c r="K191">
        <v>0</v>
      </c>
      <c r="L191">
        <v>0</v>
      </c>
      <c r="M191">
        <v>1966</v>
      </c>
      <c r="N191">
        <v>2021</v>
      </c>
      <c r="O191" t="s">
        <v>280</v>
      </c>
      <c r="Q191" t="s">
        <v>274</v>
      </c>
      <c r="R191" t="s">
        <v>275</v>
      </c>
      <c r="S191" t="s">
        <v>276</v>
      </c>
      <c r="T191" t="s">
        <v>273</v>
      </c>
      <c r="U191" t="s">
        <v>277</v>
      </c>
      <c r="W191">
        <v>1</v>
      </c>
      <c r="X191" t="s">
        <v>273</v>
      </c>
      <c r="Y191" t="s">
        <v>273</v>
      </c>
      <c r="Z191">
        <v>49</v>
      </c>
      <c r="AA191" t="s">
        <v>273</v>
      </c>
      <c r="AG191" s="1">
        <v>22800</v>
      </c>
      <c r="AH191" s="1">
        <v>2912</v>
      </c>
      <c r="AI191">
        <v>52</v>
      </c>
      <c r="AJ191" s="1">
        <v>2912</v>
      </c>
      <c r="AK191" s="2">
        <v>45566</v>
      </c>
      <c r="AL191" s="2">
        <v>45930</v>
      </c>
      <c r="AM191" s="10">
        <v>1038652</v>
      </c>
      <c r="AO191" s="10"/>
      <c r="AQ191" s="10"/>
      <c r="AS191" s="10"/>
      <c r="AT191" s="10">
        <v>1038652</v>
      </c>
      <c r="AU191" s="10">
        <v>2300</v>
      </c>
      <c r="AV191" s="10">
        <v>0</v>
      </c>
      <c r="AW191" s="10">
        <v>0</v>
      </c>
      <c r="AX191" s="10">
        <v>0</v>
      </c>
      <c r="AY191" s="10">
        <v>2590</v>
      </c>
      <c r="AZ191" s="10">
        <v>4890</v>
      </c>
      <c r="BB191" s="10">
        <v>0</v>
      </c>
      <c r="BC191" s="10">
        <v>0</v>
      </c>
      <c r="BD191" s="10">
        <v>515</v>
      </c>
      <c r="BE191" s="10">
        <v>685</v>
      </c>
      <c r="BF191" t="s">
        <v>2041</v>
      </c>
      <c r="BG191" s="10">
        <v>10033</v>
      </c>
      <c r="BH191" s="10">
        <v>11233</v>
      </c>
      <c r="BI191" s="10">
        <v>1054775</v>
      </c>
      <c r="BJ191" s="10">
        <v>0</v>
      </c>
      <c r="BK191" s="10">
        <v>0</v>
      </c>
      <c r="BL191" s="10">
        <v>0</v>
      </c>
      <c r="BM191" s="10">
        <v>0</v>
      </c>
      <c r="BN191" s="10">
        <v>0</v>
      </c>
      <c r="BO191" t="s">
        <v>280</v>
      </c>
      <c r="BQ191" s="10"/>
      <c r="BR191" s="10"/>
      <c r="BT191" s="10">
        <v>432989</v>
      </c>
      <c r="BU191" s="10">
        <v>185093</v>
      </c>
      <c r="BV191" s="10">
        <v>618082</v>
      </c>
      <c r="BW191" t="s">
        <v>273</v>
      </c>
      <c r="BX191" t="s">
        <v>273</v>
      </c>
      <c r="BY191" t="s">
        <v>273</v>
      </c>
      <c r="BZ191" t="s">
        <v>273</v>
      </c>
      <c r="CA191" t="s">
        <v>273</v>
      </c>
      <c r="CB191" t="s">
        <v>273</v>
      </c>
      <c r="CC191" t="s">
        <v>273</v>
      </c>
      <c r="CD191" t="s">
        <v>273</v>
      </c>
      <c r="CE191" t="s">
        <v>273</v>
      </c>
      <c r="CF191" t="s">
        <v>273</v>
      </c>
      <c r="CG191" t="s">
        <v>2042</v>
      </c>
      <c r="CH191" s="10">
        <v>33388</v>
      </c>
      <c r="CI191" s="10">
        <v>7028</v>
      </c>
      <c r="CJ191" s="10">
        <v>1786</v>
      </c>
      <c r="CK191" s="10">
        <v>42202</v>
      </c>
      <c r="CL191" s="10">
        <v>1274</v>
      </c>
      <c r="CM191" s="10">
        <v>16206</v>
      </c>
      <c r="CN191" s="10">
        <v>0</v>
      </c>
      <c r="CO191" s="10">
        <v>2334</v>
      </c>
      <c r="CP191" s="10">
        <v>149023</v>
      </c>
      <c r="CQ191" s="10">
        <v>168837</v>
      </c>
      <c r="CR191" s="10">
        <v>829121</v>
      </c>
      <c r="CS191" s="10">
        <v>0</v>
      </c>
      <c r="CT191" s="1">
        <v>48500</v>
      </c>
      <c r="CU191" s="1">
        <v>2359</v>
      </c>
      <c r="CV191" s="1">
        <v>8221</v>
      </c>
      <c r="CW191" s="1">
        <v>42638</v>
      </c>
      <c r="CX191" s="1">
        <v>1321</v>
      </c>
      <c r="CY191">
        <v>39</v>
      </c>
      <c r="CZ191">
        <v>358</v>
      </c>
      <c r="DA191" s="1">
        <v>1002</v>
      </c>
      <c r="DB191" s="1">
        <v>3218</v>
      </c>
      <c r="DC191">
        <v>21</v>
      </c>
      <c r="DD191">
        <v>392</v>
      </c>
      <c r="DE191" s="1">
        <v>2847</v>
      </c>
      <c r="DF191">
        <v>45</v>
      </c>
      <c r="DG191">
        <v>1</v>
      </c>
      <c r="DH191">
        <v>6</v>
      </c>
      <c r="DI191">
        <v>40</v>
      </c>
      <c r="DJ191" t="s">
        <v>2043</v>
      </c>
      <c r="DK191">
        <v>372</v>
      </c>
      <c r="DL191">
        <v>13</v>
      </c>
      <c r="DM191">
        <v>213</v>
      </c>
      <c r="DN191">
        <v>172</v>
      </c>
      <c r="DO191" s="1">
        <v>53411</v>
      </c>
      <c r="DP191" s="1">
        <v>2432</v>
      </c>
      <c r="DQ191" s="1">
        <v>9184</v>
      </c>
      <c r="DR191" s="1">
        <v>46659</v>
      </c>
      <c r="DS191" t="s">
        <v>2044</v>
      </c>
      <c r="DT191">
        <v>156</v>
      </c>
      <c r="DU191" t="s">
        <v>273</v>
      </c>
      <c r="DV191" t="s">
        <v>273</v>
      </c>
      <c r="DW191" t="s">
        <v>280</v>
      </c>
      <c r="DX191" t="s">
        <v>280</v>
      </c>
      <c r="DY191" t="s">
        <v>280</v>
      </c>
      <c r="DZ191" t="s">
        <v>273</v>
      </c>
      <c r="EA191" t="s">
        <v>273</v>
      </c>
      <c r="EB191" t="s">
        <v>273</v>
      </c>
      <c r="EC191" t="s">
        <v>280</v>
      </c>
      <c r="ED191" t="s">
        <v>280</v>
      </c>
      <c r="EE191" t="s">
        <v>280</v>
      </c>
      <c r="EF191" t="s">
        <v>280</v>
      </c>
      <c r="EG191" s="1">
        <v>34321</v>
      </c>
      <c r="EH191" s="1">
        <v>73707</v>
      </c>
      <c r="EI191" t="s">
        <v>281</v>
      </c>
      <c r="EJ191" s="1">
        <v>11751</v>
      </c>
      <c r="EK191" t="s">
        <v>281</v>
      </c>
      <c r="EL191" s="1">
        <v>9903</v>
      </c>
      <c r="EM191" t="s">
        <v>281</v>
      </c>
      <c r="EN191" s="1">
        <v>22551</v>
      </c>
      <c r="EO191" s="1">
        <v>50474</v>
      </c>
      <c r="EP191" s="1">
        <v>1121</v>
      </c>
      <c r="EQ191" s="1">
        <v>74146</v>
      </c>
      <c r="ER191" s="1">
        <v>13466</v>
      </c>
      <c r="ES191" s="1">
        <v>2195</v>
      </c>
      <c r="ET191" s="1">
        <v>15661</v>
      </c>
      <c r="EU191" s="1">
        <v>4385</v>
      </c>
      <c r="EV191">
        <v>62</v>
      </c>
      <c r="EW191" s="1">
        <v>4447</v>
      </c>
      <c r="EX191" s="1">
        <v>20330</v>
      </c>
      <c r="EY191" s="1">
        <v>3033</v>
      </c>
      <c r="EZ191" s="1">
        <v>23363</v>
      </c>
      <c r="FA191">
        <v>0</v>
      </c>
      <c r="FB191">
        <v>0</v>
      </c>
      <c r="FC191">
        <v>0</v>
      </c>
      <c r="FD191" s="1">
        <v>43471</v>
      </c>
      <c r="FE191" s="1">
        <v>60732</v>
      </c>
      <c r="FF191" s="1">
        <v>55764</v>
      </c>
      <c r="FG191" s="1">
        <v>117617</v>
      </c>
      <c r="FH191">
        <v>237</v>
      </c>
      <c r="FI191">
        <v>568</v>
      </c>
      <c r="FJ191" t="s">
        <v>280</v>
      </c>
      <c r="FK191" t="s">
        <v>362</v>
      </c>
      <c r="FV191" t="s">
        <v>273</v>
      </c>
      <c r="FW191" t="s">
        <v>280</v>
      </c>
      <c r="FX191" t="s">
        <v>273</v>
      </c>
      <c r="FY191" t="s">
        <v>273</v>
      </c>
      <c r="FZ191" t="s">
        <v>280</v>
      </c>
      <c r="GA191" t="s">
        <v>280</v>
      </c>
      <c r="GB191">
        <v>5</v>
      </c>
      <c r="GC191" s="12" t="s">
        <v>273</v>
      </c>
      <c r="GD191" s="1">
        <v>1910</v>
      </c>
      <c r="GE191">
        <v>131</v>
      </c>
      <c r="GF191">
        <v>77</v>
      </c>
      <c r="GG191">
        <v>208</v>
      </c>
      <c r="GH191">
        <v>18</v>
      </c>
      <c r="GI191">
        <v>60</v>
      </c>
      <c r="GJ191">
        <v>82</v>
      </c>
      <c r="GK191">
        <v>368</v>
      </c>
      <c r="GL191">
        <v>291</v>
      </c>
      <c r="GM191">
        <v>77</v>
      </c>
      <c r="GN191">
        <v>0</v>
      </c>
      <c r="GO191">
        <v>368</v>
      </c>
      <c r="GP191" s="1">
        <v>3076</v>
      </c>
      <c r="GQ191" s="1">
        <v>2700</v>
      </c>
      <c r="GR191" s="1">
        <v>5776</v>
      </c>
      <c r="GS191">
        <v>298</v>
      </c>
      <c r="GT191">
        <v>670</v>
      </c>
      <c r="GU191" s="1">
        <v>3895</v>
      </c>
      <c r="GV191" s="1">
        <v>10639</v>
      </c>
      <c r="GW191" s="1">
        <v>6767</v>
      </c>
      <c r="GX191" s="1">
        <v>3872</v>
      </c>
      <c r="GY191">
        <v>0</v>
      </c>
      <c r="GZ191" s="1">
        <v>10639</v>
      </c>
      <c r="HA191">
        <v>0</v>
      </c>
      <c r="HB191">
        <v>0</v>
      </c>
      <c r="HC191">
        <v>57</v>
      </c>
      <c r="HD191">
        <v>917</v>
      </c>
      <c r="HE191">
        <v>0</v>
      </c>
      <c r="HF191">
        <v>0</v>
      </c>
      <c r="HG191">
        <v>4</v>
      </c>
      <c r="HH191">
        <v>393</v>
      </c>
      <c r="HI191" t="s">
        <v>273</v>
      </c>
      <c r="HJ191" s="1">
        <v>1503</v>
      </c>
      <c r="HK191" t="s">
        <v>273</v>
      </c>
      <c r="HL191">
        <v>181</v>
      </c>
      <c r="HM191" t="s">
        <v>273</v>
      </c>
      <c r="HN191">
        <v>180</v>
      </c>
      <c r="HO191" t="s">
        <v>1393</v>
      </c>
      <c r="HP191" t="s">
        <v>273</v>
      </c>
      <c r="HQ191">
        <v>20</v>
      </c>
      <c r="HR191" t="s">
        <v>1874</v>
      </c>
      <c r="HS191" t="s">
        <v>1594</v>
      </c>
      <c r="HT191" t="s">
        <v>299</v>
      </c>
      <c r="HU191" t="s">
        <v>273</v>
      </c>
      <c r="HV191" t="s">
        <v>278</v>
      </c>
      <c r="HX191" t="s">
        <v>286</v>
      </c>
      <c r="HY191" t="s">
        <v>2045</v>
      </c>
      <c r="HZ191">
        <v>310</v>
      </c>
      <c r="IA191">
        <v>153</v>
      </c>
      <c r="IB191" t="s">
        <v>273</v>
      </c>
      <c r="IC191" t="s">
        <v>273</v>
      </c>
      <c r="ID191" t="s">
        <v>280</v>
      </c>
      <c r="IE191" t="s">
        <v>273</v>
      </c>
      <c r="IF191" t="s">
        <v>273</v>
      </c>
      <c r="IG191" t="s">
        <v>280</v>
      </c>
      <c r="IH191" t="s">
        <v>273</v>
      </c>
      <c r="II191" t="s">
        <v>273</v>
      </c>
      <c r="IJ191" t="s">
        <v>280</v>
      </c>
      <c r="IK191" t="s">
        <v>273</v>
      </c>
      <c r="IL191" t="s">
        <v>280</v>
      </c>
      <c r="IM191" t="s">
        <v>273</v>
      </c>
      <c r="IN191" t="s">
        <v>273</v>
      </c>
      <c r="IO191" t="s">
        <v>273</v>
      </c>
      <c r="IP191" t="s">
        <v>280</v>
      </c>
      <c r="IQ191" t="s">
        <v>280</v>
      </c>
      <c r="IR191" t="s">
        <v>280</v>
      </c>
      <c r="IS191" t="s">
        <v>280</v>
      </c>
      <c r="IT191" t="s">
        <v>2046</v>
      </c>
      <c r="IU191" t="s">
        <v>280</v>
      </c>
      <c r="IW191">
        <v>11</v>
      </c>
      <c r="IX191">
        <v>250</v>
      </c>
      <c r="IY191">
        <v>6.25</v>
      </c>
      <c r="IZ191">
        <v>0</v>
      </c>
      <c r="JA191">
        <v>0</v>
      </c>
      <c r="JB191">
        <v>0</v>
      </c>
      <c r="JC191">
        <v>3</v>
      </c>
      <c r="JD191">
        <v>40</v>
      </c>
      <c r="JE191">
        <v>1</v>
      </c>
      <c r="JF191">
        <v>7.25</v>
      </c>
      <c r="JG191" t="s">
        <v>302</v>
      </c>
      <c r="JH191" s="14">
        <v>36.69</v>
      </c>
      <c r="JI191">
        <v>37</v>
      </c>
      <c r="JJ191">
        <v>15</v>
      </c>
      <c r="JK191" t="s">
        <v>2047</v>
      </c>
      <c r="JL191" t="s">
        <v>304</v>
      </c>
      <c r="JM191" s="2">
        <v>46090</v>
      </c>
    </row>
    <row r="192" spans="1:273" x14ac:dyDescent="0.25">
      <c r="A192" t="s">
        <v>2048</v>
      </c>
      <c r="B192" t="s">
        <v>2049</v>
      </c>
      <c r="C192" t="s">
        <v>2050</v>
      </c>
      <c r="D192" t="s">
        <v>2051</v>
      </c>
      <c r="E192">
        <v>68057</v>
      </c>
      <c r="F192" t="s">
        <v>948</v>
      </c>
      <c r="G192" t="s">
        <v>2052</v>
      </c>
      <c r="H192" t="s">
        <v>310</v>
      </c>
      <c r="I192">
        <v>816</v>
      </c>
      <c r="J192">
        <v>816</v>
      </c>
      <c r="K192">
        <v>0</v>
      </c>
      <c r="L192">
        <v>0</v>
      </c>
      <c r="M192">
        <v>2017</v>
      </c>
      <c r="N192">
        <v>2017</v>
      </c>
      <c r="O192" t="s">
        <v>280</v>
      </c>
      <c r="Q192" t="s">
        <v>274</v>
      </c>
      <c r="R192" t="s">
        <v>275</v>
      </c>
      <c r="S192" t="s">
        <v>276</v>
      </c>
      <c r="T192" t="s">
        <v>273</v>
      </c>
      <c r="U192" t="s">
        <v>277</v>
      </c>
      <c r="W192">
        <v>1</v>
      </c>
      <c r="X192" t="s">
        <v>273</v>
      </c>
      <c r="Y192" t="s">
        <v>273</v>
      </c>
      <c r="Z192">
        <v>22</v>
      </c>
      <c r="AA192" t="s">
        <v>280</v>
      </c>
      <c r="AC192" t="s">
        <v>273</v>
      </c>
      <c r="AE192" t="s">
        <v>273</v>
      </c>
      <c r="AG192" s="1">
        <v>3350</v>
      </c>
      <c r="AH192" s="1">
        <v>2028</v>
      </c>
      <c r="AI192">
        <v>52</v>
      </c>
      <c r="AJ192" s="1">
        <v>2028</v>
      </c>
      <c r="AK192" s="2">
        <v>45566</v>
      </c>
      <c r="AL192" s="2">
        <v>45930</v>
      </c>
      <c r="AM192" s="10">
        <v>66600</v>
      </c>
      <c r="AO192" s="10"/>
      <c r="AQ192" s="10"/>
      <c r="AS192" s="10"/>
      <c r="AT192" s="10">
        <v>66600</v>
      </c>
      <c r="AU192" s="10">
        <v>1087</v>
      </c>
      <c r="AV192" s="10">
        <v>0</v>
      </c>
      <c r="AW192" s="10">
        <v>0</v>
      </c>
      <c r="AX192" s="10">
        <v>0</v>
      </c>
      <c r="AY192" s="10">
        <v>0</v>
      </c>
      <c r="AZ192" s="10">
        <v>1087</v>
      </c>
      <c r="BB192" s="10">
        <v>0</v>
      </c>
      <c r="BC192" s="10">
        <v>0</v>
      </c>
      <c r="BD192" s="10">
        <v>4</v>
      </c>
      <c r="BE192" s="10">
        <v>0</v>
      </c>
      <c r="BF192" t="s">
        <v>278</v>
      </c>
      <c r="BG192" s="10">
        <v>0</v>
      </c>
      <c r="BH192" s="10">
        <v>4</v>
      </c>
      <c r="BI192" s="10">
        <v>67691</v>
      </c>
      <c r="BJ192" s="10">
        <v>0</v>
      </c>
      <c r="BK192" s="10">
        <v>0</v>
      </c>
      <c r="BL192" s="10">
        <v>0</v>
      </c>
      <c r="BM192" s="10">
        <v>0</v>
      </c>
      <c r="BN192" s="10">
        <v>0</v>
      </c>
      <c r="BO192" t="s">
        <v>280</v>
      </c>
      <c r="BQ192" s="10"/>
      <c r="BR192" s="10"/>
      <c r="BS192">
        <v>65</v>
      </c>
      <c r="BT192" s="10">
        <v>36523</v>
      </c>
      <c r="BU192" s="10">
        <v>11685</v>
      </c>
      <c r="BV192" s="10">
        <v>48208</v>
      </c>
      <c r="BW192" t="s">
        <v>273</v>
      </c>
      <c r="BX192" t="s">
        <v>273</v>
      </c>
      <c r="BY192" t="s">
        <v>273</v>
      </c>
      <c r="BZ192" t="s">
        <v>273</v>
      </c>
      <c r="CA192" t="s">
        <v>273</v>
      </c>
      <c r="CB192" t="s">
        <v>273</v>
      </c>
      <c r="CC192" t="s">
        <v>273</v>
      </c>
      <c r="CD192" t="s">
        <v>273</v>
      </c>
      <c r="CE192" t="s">
        <v>273</v>
      </c>
      <c r="CF192" t="s">
        <v>273</v>
      </c>
      <c r="CH192" s="10">
        <v>10115</v>
      </c>
      <c r="CI192" s="10">
        <v>500</v>
      </c>
      <c r="CJ192" s="10">
        <v>675</v>
      </c>
      <c r="CK192" s="10">
        <v>11290</v>
      </c>
      <c r="CL192" s="10">
        <v>1200</v>
      </c>
      <c r="CM192" s="10">
        <v>2921</v>
      </c>
      <c r="CN192" s="10">
        <v>0</v>
      </c>
      <c r="CO192" s="10">
        <v>0</v>
      </c>
      <c r="CP192" s="10">
        <v>4485</v>
      </c>
      <c r="CQ192" s="10">
        <v>8606</v>
      </c>
      <c r="CR192" s="10">
        <v>68104</v>
      </c>
      <c r="CS192" s="10">
        <v>0</v>
      </c>
      <c r="CT192" s="1">
        <v>12415</v>
      </c>
      <c r="CU192">
        <v>810</v>
      </c>
      <c r="CV192">
        <v>944</v>
      </c>
      <c r="CW192" s="1">
        <v>12281</v>
      </c>
      <c r="CX192">
        <v>276</v>
      </c>
      <c r="CY192">
        <v>0</v>
      </c>
      <c r="CZ192">
        <v>1</v>
      </c>
      <c r="DA192">
        <v>275</v>
      </c>
      <c r="DB192">
        <v>577</v>
      </c>
      <c r="DC192">
        <v>15</v>
      </c>
      <c r="DD192">
        <v>10</v>
      </c>
      <c r="DE192">
        <v>582</v>
      </c>
      <c r="DF192">
        <v>25</v>
      </c>
      <c r="DG192">
        <v>0</v>
      </c>
      <c r="DH192">
        <v>0</v>
      </c>
      <c r="DI192">
        <v>25</v>
      </c>
      <c r="DJ192" t="s">
        <v>2053</v>
      </c>
      <c r="DK192">
        <v>1</v>
      </c>
      <c r="DL192">
        <v>0</v>
      </c>
      <c r="DM192">
        <v>0</v>
      </c>
      <c r="DN192">
        <v>1</v>
      </c>
      <c r="DO192" s="1">
        <v>13269</v>
      </c>
      <c r="DP192">
        <v>825</v>
      </c>
      <c r="DQ192">
        <v>955</v>
      </c>
      <c r="DR192" s="1">
        <v>13139</v>
      </c>
      <c r="DS192" t="s">
        <v>2054</v>
      </c>
      <c r="DT192">
        <v>10</v>
      </c>
      <c r="DU192" t="s">
        <v>280</v>
      </c>
      <c r="DV192" t="s">
        <v>273</v>
      </c>
      <c r="DW192" t="s">
        <v>280</v>
      </c>
      <c r="DX192" t="s">
        <v>280</v>
      </c>
      <c r="DY192" t="s">
        <v>280</v>
      </c>
      <c r="DZ192" t="s">
        <v>273</v>
      </c>
      <c r="EA192" t="s">
        <v>280</v>
      </c>
      <c r="EB192" t="s">
        <v>273</v>
      </c>
      <c r="EC192" t="s">
        <v>280</v>
      </c>
      <c r="ED192" t="s">
        <v>280</v>
      </c>
      <c r="EE192" t="s">
        <v>280</v>
      </c>
      <c r="EF192" t="s">
        <v>280</v>
      </c>
      <c r="EG192" s="1">
        <v>2150</v>
      </c>
      <c r="EH192" s="1">
        <v>4600</v>
      </c>
      <c r="EI192" t="s">
        <v>285</v>
      </c>
      <c r="EJ192">
        <v>675</v>
      </c>
      <c r="EK192" t="s">
        <v>285</v>
      </c>
      <c r="EL192" s="1">
        <v>2000</v>
      </c>
      <c r="EM192" t="s">
        <v>285</v>
      </c>
      <c r="EN192" s="1">
        <v>3025</v>
      </c>
      <c r="EO192" s="1">
        <v>2200</v>
      </c>
      <c r="EP192">
        <v>17</v>
      </c>
      <c r="EQ192" s="1">
        <v>5242</v>
      </c>
      <c r="ER192">
        <v>823</v>
      </c>
      <c r="ES192">
        <v>157</v>
      </c>
      <c r="ET192">
        <v>980</v>
      </c>
      <c r="EU192">
        <v>117</v>
      </c>
      <c r="EV192">
        <v>2</v>
      </c>
      <c r="EW192">
        <v>119</v>
      </c>
      <c r="EX192">
        <v>882</v>
      </c>
      <c r="EY192">
        <v>317</v>
      </c>
      <c r="EZ192" s="1">
        <v>1199</v>
      </c>
      <c r="FA192">
        <v>0</v>
      </c>
      <c r="FB192">
        <v>0</v>
      </c>
      <c r="FC192">
        <v>0</v>
      </c>
      <c r="FD192" s="1">
        <v>2298</v>
      </c>
      <c r="FE192" s="1">
        <v>4847</v>
      </c>
      <c r="FF192" s="1">
        <v>2676</v>
      </c>
      <c r="FG192" s="1">
        <v>7540</v>
      </c>
      <c r="FH192">
        <v>5</v>
      </c>
      <c r="FI192">
        <v>22</v>
      </c>
      <c r="FJ192" t="s">
        <v>280</v>
      </c>
      <c r="FK192" t="s">
        <v>362</v>
      </c>
      <c r="FV192" t="s">
        <v>280</v>
      </c>
      <c r="FW192" t="s">
        <v>273</v>
      </c>
      <c r="FX192" t="s">
        <v>273</v>
      </c>
      <c r="FY192" t="s">
        <v>280</v>
      </c>
      <c r="FZ192" t="s">
        <v>280</v>
      </c>
      <c r="GA192" t="s">
        <v>280</v>
      </c>
      <c r="GB192">
        <v>2</v>
      </c>
      <c r="GC192" s="12" t="s">
        <v>280</v>
      </c>
      <c r="GE192">
        <v>27</v>
      </c>
      <c r="GF192">
        <v>20</v>
      </c>
      <c r="GG192">
        <v>47</v>
      </c>
      <c r="GH192">
        <v>8</v>
      </c>
      <c r="GI192">
        <v>9</v>
      </c>
      <c r="GJ192">
        <v>4</v>
      </c>
      <c r="GK192">
        <v>68</v>
      </c>
      <c r="GL192">
        <v>67</v>
      </c>
      <c r="GM192">
        <v>1</v>
      </c>
      <c r="GN192">
        <v>0</v>
      </c>
      <c r="GO192">
        <v>68</v>
      </c>
      <c r="GP192">
        <v>284</v>
      </c>
      <c r="GQ192">
        <v>157</v>
      </c>
      <c r="GR192">
        <v>441</v>
      </c>
      <c r="GS192">
        <v>14</v>
      </c>
      <c r="GT192">
        <v>400</v>
      </c>
      <c r="GU192">
        <v>30</v>
      </c>
      <c r="GV192">
        <v>885</v>
      </c>
      <c r="GW192">
        <v>885</v>
      </c>
      <c r="GX192">
        <v>0</v>
      </c>
      <c r="GY192">
        <v>0</v>
      </c>
      <c r="GZ192">
        <v>885</v>
      </c>
      <c r="HA192">
        <v>0</v>
      </c>
      <c r="HB192">
        <v>0</v>
      </c>
      <c r="HC192">
        <v>14</v>
      </c>
      <c r="HD192">
        <v>11</v>
      </c>
      <c r="HE192">
        <v>3</v>
      </c>
      <c r="HF192">
        <v>4</v>
      </c>
      <c r="HG192">
        <v>5</v>
      </c>
      <c r="HH192">
        <v>15</v>
      </c>
      <c r="HI192" t="s">
        <v>273</v>
      </c>
      <c r="HJ192">
        <v>110</v>
      </c>
      <c r="HK192" t="s">
        <v>273</v>
      </c>
      <c r="HL192">
        <v>6</v>
      </c>
      <c r="HM192" t="s">
        <v>273</v>
      </c>
      <c r="HN192">
        <v>7</v>
      </c>
      <c r="HO192" t="s">
        <v>379</v>
      </c>
      <c r="HP192" t="s">
        <v>273</v>
      </c>
      <c r="HQ192">
        <v>12</v>
      </c>
      <c r="HR192" t="s">
        <v>2055</v>
      </c>
      <c r="HS192" t="s">
        <v>419</v>
      </c>
      <c r="HT192" t="s">
        <v>299</v>
      </c>
      <c r="HU192" t="s">
        <v>273</v>
      </c>
      <c r="HV192" t="s">
        <v>278</v>
      </c>
      <c r="HX192" t="s">
        <v>393</v>
      </c>
      <c r="HY192" t="s">
        <v>2056</v>
      </c>
      <c r="HZ192">
        <v>50</v>
      </c>
      <c r="IA192">
        <v>50</v>
      </c>
      <c r="IB192" t="s">
        <v>273</v>
      </c>
      <c r="IC192" t="s">
        <v>280</v>
      </c>
      <c r="ID192" t="s">
        <v>280</v>
      </c>
      <c r="IE192" t="s">
        <v>280</v>
      </c>
      <c r="IF192" t="s">
        <v>273</v>
      </c>
      <c r="IG192" t="s">
        <v>280</v>
      </c>
      <c r="IH192" t="s">
        <v>273</v>
      </c>
      <c r="II192" t="s">
        <v>273</v>
      </c>
      <c r="IJ192" t="s">
        <v>273</v>
      </c>
      <c r="IK192" t="s">
        <v>273</v>
      </c>
      <c r="IL192" t="s">
        <v>280</v>
      </c>
      <c r="IM192" t="s">
        <v>273</v>
      </c>
      <c r="IN192" t="s">
        <v>280</v>
      </c>
      <c r="IO192" t="s">
        <v>280</v>
      </c>
      <c r="IP192" t="s">
        <v>280</v>
      </c>
      <c r="IQ192" t="s">
        <v>280</v>
      </c>
      <c r="IR192" t="s">
        <v>280</v>
      </c>
      <c r="IS192" t="s">
        <v>280</v>
      </c>
      <c r="IU192" t="s">
        <v>273</v>
      </c>
      <c r="IV192">
        <v>5</v>
      </c>
      <c r="IW192">
        <v>2</v>
      </c>
      <c r="IX192">
        <v>51</v>
      </c>
      <c r="IY192">
        <v>1.27</v>
      </c>
      <c r="IZ192">
        <v>1</v>
      </c>
      <c r="JA192">
        <v>9</v>
      </c>
      <c r="JB192">
        <v>0.23</v>
      </c>
      <c r="JC192">
        <v>1</v>
      </c>
      <c r="JD192">
        <v>42</v>
      </c>
      <c r="JE192">
        <v>1.05</v>
      </c>
      <c r="JF192">
        <v>2.3199999999999998</v>
      </c>
      <c r="JG192" t="s">
        <v>302</v>
      </c>
      <c r="JH192" s="14">
        <v>19</v>
      </c>
      <c r="JI192">
        <v>1</v>
      </c>
      <c r="JJ192">
        <v>4</v>
      </c>
      <c r="JK192" t="s">
        <v>2057</v>
      </c>
      <c r="JL192" t="s">
        <v>302</v>
      </c>
      <c r="JM192" s="2">
        <v>46106</v>
      </c>
    </row>
    <row r="193" spans="1:273" x14ac:dyDescent="0.25">
      <c r="A193" t="s">
        <v>2058</v>
      </c>
      <c r="B193" t="s">
        <v>2059</v>
      </c>
      <c r="C193" t="s">
        <v>2059</v>
      </c>
      <c r="D193" t="s">
        <v>550</v>
      </c>
      <c r="E193">
        <v>68434</v>
      </c>
      <c r="F193" t="s">
        <v>550</v>
      </c>
      <c r="G193" t="s">
        <v>2060</v>
      </c>
      <c r="H193" t="s">
        <v>400</v>
      </c>
      <c r="I193" s="1">
        <v>7752</v>
      </c>
      <c r="J193" s="1">
        <v>7752</v>
      </c>
      <c r="K193">
        <v>0</v>
      </c>
      <c r="L193">
        <v>0</v>
      </c>
      <c r="M193">
        <v>2003</v>
      </c>
      <c r="N193">
        <v>2013</v>
      </c>
      <c r="O193" t="s">
        <v>280</v>
      </c>
      <c r="Q193" t="s">
        <v>274</v>
      </c>
      <c r="R193" t="s">
        <v>275</v>
      </c>
      <c r="S193" t="s">
        <v>276</v>
      </c>
      <c r="T193" t="s">
        <v>273</v>
      </c>
      <c r="U193" t="s">
        <v>277</v>
      </c>
      <c r="W193">
        <v>1</v>
      </c>
      <c r="X193" t="s">
        <v>273</v>
      </c>
      <c r="Y193" t="s">
        <v>273</v>
      </c>
      <c r="Z193">
        <v>1603</v>
      </c>
      <c r="AA193" t="s">
        <v>273</v>
      </c>
      <c r="AB193" t="s">
        <v>273</v>
      </c>
      <c r="AE193" t="s">
        <v>273</v>
      </c>
      <c r="AG193" s="1">
        <v>25775</v>
      </c>
      <c r="AH193" s="1">
        <v>3162</v>
      </c>
      <c r="AI193">
        <v>52</v>
      </c>
      <c r="AJ193" s="1">
        <v>3162</v>
      </c>
      <c r="AK193" s="2">
        <v>45566</v>
      </c>
      <c r="AL193" s="2">
        <v>45930</v>
      </c>
      <c r="AM193" s="10">
        <v>550071</v>
      </c>
      <c r="AO193" s="10"/>
      <c r="AQ193" s="10"/>
      <c r="AS193" s="10"/>
      <c r="AT193" s="10">
        <v>550071</v>
      </c>
      <c r="AU193" s="10">
        <v>2077</v>
      </c>
      <c r="AV193" s="10">
        <v>0</v>
      </c>
      <c r="AW193" s="10">
        <v>0</v>
      </c>
      <c r="AX193" s="10">
        <v>0</v>
      </c>
      <c r="AY193" s="10">
        <v>0</v>
      </c>
      <c r="AZ193" s="10">
        <v>2077</v>
      </c>
      <c r="BB193" s="10">
        <v>0</v>
      </c>
      <c r="BC193" s="10">
        <v>0</v>
      </c>
      <c r="BD193" s="10">
        <v>2787</v>
      </c>
      <c r="BE193" s="10">
        <v>0</v>
      </c>
      <c r="BF193" t="s">
        <v>2061</v>
      </c>
      <c r="BG193" s="10">
        <v>41080</v>
      </c>
      <c r="BH193" s="10">
        <v>43867</v>
      </c>
      <c r="BI193" s="10">
        <v>596015</v>
      </c>
      <c r="BJ193" s="10">
        <v>0</v>
      </c>
      <c r="BK193" s="10">
        <v>0</v>
      </c>
      <c r="BL193" s="10">
        <v>0</v>
      </c>
      <c r="BM193" s="10">
        <v>0</v>
      </c>
      <c r="BN193" s="10">
        <v>0</v>
      </c>
      <c r="BO193" t="s">
        <v>273</v>
      </c>
      <c r="BP193" t="s">
        <v>2062</v>
      </c>
      <c r="BQ193" s="10">
        <v>25</v>
      </c>
      <c r="BR193" s="10">
        <v>25</v>
      </c>
      <c r="BS193">
        <v>723</v>
      </c>
      <c r="BT193" s="10">
        <v>305548</v>
      </c>
      <c r="BU193" s="10">
        <v>85387</v>
      </c>
      <c r="BV193" s="10">
        <v>390935</v>
      </c>
      <c r="BW193" t="s">
        <v>273</v>
      </c>
      <c r="BX193" t="s">
        <v>273</v>
      </c>
      <c r="BY193" t="s">
        <v>273</v>
      </c>
      <c r="BZ193" t="s">
        <v>273</v>
      </c>
      <c r="CA193" t="s">
        <v>273</v>
      </c>
      <c r="CB193" t="s">
        <v>273</v>
      </c>
      <c r="CC193" t="s">
        <v>273</v>
      </c>
      <c r="CD193" t="s">
        <v>273</v>
      </c>
      <c r="CE193" t="s">
        <v>273</v>
      </c>
      <c r="CF193" t="s">
        <v>273</v>
      </c>
      <c r="CH193" s="10">
        <v>37848</v>
      </c>
      <c r="CI193" s="10">
        <v>7500</v>
      </c>
      <c r="CJ193" s="10">
        <v>2471</v>
      </c>
      <c r="CK193" s="10">
        <v>47819</v>
      </c>
      <c r="CL193" s="10">
        <v>19063</v>
      </c>
      <c r="CM193" s="10">
        <v>4990</v>
      </c>
      <c r="CN193" s="10">
        <v>1417</v>
      </c>
      <c r="CO193" s="10">
        <v>1239</v>
      </c>
      <c r="CP193" s="10">
        <v>126929</v>
      </c>
      <c r="CQ193" s="10">
        <v>153638</v>
      </c>
      <c r="CR193" s="10">
        <v>592392</v>
      </c>
      <c r="CS193" s="10">
        <v>0</v>
      </c>
      <c r="CT193" s="1">
        <v>50895</v>
      </c>
      <c r="CU193" s="1">
        <v>2741</v>
      </c>
      <c r="CV193" s="1">
        <v>3415</v>
      </c>
      <c r="CW193" s="1">
        <v>50221</v>
      </c>
      <c r="CX193" s="1">
        <v>1253</v>
      </c>
      <c r="CY193">
        <v>2</v>
      </c>
      <c r="CZ193">
        <v>409</v>
      </c>
      <c r="DA193">
        <v>846</v>
      </c>
      <c r="DB193" s="1">
        <v>1423</v>
      </c>
      <c r="DC193">
        <v>38</v>
      </c>
      <c r="DD193">
        <v>22</v>
      </c>
      <c r="DE193" s="1">
        <v>1439</v>
      </c>
      <c r="DF193">
        <v>73</v>
      </c>
      <c r="DG193">
        <v>2</v>
      </c>
      <c r="DH193">
        <v>31</v>
      </c>
      <c r="DI193">
        <v>44</v>
      </c>
      <c r="DJ193" t="s">
        <v>2063</v>
      </c>
      <c r="DK193" s="1">
        <v>1007</v>
      </c>
      <c r="DL193">
        <v>94</v>
      </c>
      <c r="DM193">
        <v>44</v>
      </c>
      <c r="DN193" s="1">
        <v>1057</v>
      </c>
      <c r="DO193" s="1">
        <v>54578</v>
      </c>
      <c r="DP193" s="1">
        <v>2875</v>
      </c>
      <c r="DQ193" s="1">
        <v>3890</v>
      </c>
      <c r="DR193" s="1">
        <v>53563</v>
      </c>
      <c r="DS193" t="s">
        <v>2064</v>
      </c>
      <c r="DU193" t="s">
        <v>273</v>
      </c>
      <c r="DV193" t="s">
        <v>273</v>
      </c>
      <c r="DW193" t="s">
        <v>280</v>
      </c>
      <c r="DX193" t="s">
        <v>273</v>
      </c>
      <c r="DY193" t="s">
        <v>273</v>
      </c>
      <c r="DZ193" t="s">
        <v>273</v>
      </c>
      <c r="EA193" t="s">
        <v>273</v>
      </c>
      <c r="EB193" t="s">
        <v>273</v>
      </c>
      <c r="EC193" t="s">
        <v>280</v>
      </c>
      <c r="ED193" t="s">
        <v>273</v>
      </c>
      <c r="EE193" t="s">
        <v>280</v>
      </c>
      <c r="EF193" t="s">
        <v>280</v>
      </c>
      <c r="EG193" s="1">
        <v>4436</v>
      </c>
      <c r="EH193" s="1">
        <v>57533</v>
      </c>
      <c r="EI193" t="s">
        <v>281</v>
      </c>
      <c r="EJ193">
        <v>572</v>
      </c>
      <c r="EK193" t="s">
        <v>285</v>
      </c>
      <c r="EL193" s="1">
        <v>1909</v>
      </c>
      <c r="EM193" t="s">
        <v>281</v>
      </c>
      <c r="EN193" s="1">
        <v>29744</v>
      </c>
      <c r="EO193" s="1">
        <v>49833</v>
      </c>
      <c r="EP193" s="1">
        <v>4180</v>
      </c>
      <c r="EQ193" s="1">
        <v>83757</v>
      </c>
      <c r="ER193" s="1">
        <v>9540</v>
      </c>
      <c r="ES193" s="1">
        <v>1926</v>
      </c>
      <c r="ET193" s="1">
        <v>11466</v>
      </c>
      <c r="EU193" s="1">
        <v>2731</v>
      </c>
      <c r="EV193">
        <v>148</v>
      </c>
      <c r="EW193" s="1">
        <v>2879</v>
      </c>
      <c r="EX193" s="1">
        <v>11631</v>
      </c>
      <c r="EY193" s="1">
        <v>2433</v>
      </c>
      <c r="EZ193" s="1">
        <v>14064</v>
      </c>
      <c r="FA193">
        <v>79</v>
      </c>
      <c r="FB193">
        <v>27</v>
      </c>
      <c r="FC193">
        <v>106</v>
      </c>
      <c r="FD193" s="1">
        <v>28515</v>
      </c>
      <c r="FE193" s="1">
        <v>53725</v>
      </c>
      <c r="FF193" s="1">
        <v>54367</v>
      </c>
      <c r="FG193" s="1">
        <v>112272</v>
      </c>
      <c r="FH193">
        <v>520</v>
      </c>
      <c r="FI193">
        <v>551</v>
      </c>
      <c r="FJ193" t="s">
        <v>273</v>
      </c>
      <c r="FK193" t="s">
        <v>345</v>
      </c>
      <c r="FL193" t="s">
        <v>273</v>
      </c>
      <c r="FM193" t="s">
        <v>273</v>
      </c>
      <c r="FN193" t="s">
        <v>273</v>
      </c>
      <c r="FO193" t="s">
        <v>273</v>
      </c>
      <c r="FP193" t="s">
        <v>2065</v>
      </c>
      <c r="FV193" t="s">
        <v>273</v>
      </c>
      <c r="FW193" t="s">
        <v>280</v>
      </c>
      <c r="FX193" t="s">
        <v>273</v>
      </c>
      <c r="FY193" t="s">
        <v>280</v>
      </c>
      <c r="FZ193" t="s">
        <v>280</v>
      </c>
      <c r="GA193" t="s">
        <v>280</v>
      </c>
      <c r="GB193" s="1">
        <v>1712</v>
      </c>
      <c r="GC193" s="12" t="s">
        <v>273</v>
      </c>
      <c r="GD193" s="1">
        <v>17886</v>
      </c>
      <c r="GE193">
        <v>101</v>
      </c>
      <c r="GF193">
        <v>74</v>
      </c>
      <c r="GG193">
        <v>175</v>
      </c>
      <c r="GH193">
        <v>0</v>
      </c>
      <c r="GI193">
        <v>148</v>
      </c>
      <c r="GJ193">
        <v>200</v>
      </c>
      <c r="GK193">
        <v>523</v>
      </c>
      <c r="GL193">
        <v>519</v>
      </c>
      <c r="GM193">
        <v>3</v>
      </c>
      <c r="GN193">
        <v>1</v>
      </c>
      <c r="GO193">
        <v>523</v>
      </c>
      <c r="GP193" s="1">
        <v>2111</v>
      </c>
      <c r="GQ193" s="1">
        <v>1186</v>
      </c>
      <c r="GR193" s="1">
        <v>3297</v>
      </c>
      <c r="GS193">
        <v>0</v>
      </c>
      <c r="GT193" s="1">
        <v>1319</v>
      </c>
      <c r="GU193" s="1">
        <v>2139</v>
      </c>
      <c r="GV193" s="1">
        <v>6755</v>
      </c>
      <c r="GW193" s="1">
        <v>6549</v>
      </c>
      <c r="GX193">
        <v>206</v>
      </c>
      <c r="GY193">
        <v>0</v>
      </c>
      <c r="GZ193" s="1">
        <v>6755</v>
      </c>
      <c r="HA193">
        <v>0</v>
      </c>
      <c r="HB193">
        <v>0</v>
      </c>
      <c r="HC193">
        <v>2</v>
      </c>
      <c r="HD193">
        <v>242</v>
      </c>
      <c r="HE193">
        <v>0</v>
      </c>
      <c r="HF193">
        <v>0</v>
      </c>
      <c r="HG193">
        <v>3</v>
      </c>
      <c r="HH193">
        <v>704</v>
      </c>
      <c r="HI193" t="s">
        <v>273</v>
      </c>
      <c r="HJ193">
        <v>220</v>
      </c>
      <c r="HK193" t="s">
        <v>273</v>
      </c>
      <c r="HL193">
        <v>45</v>
      </c>
      <c r="HM193" t="s">
        <v>273</v>
      </c>
      <c r="HN193">
        <v>193</v>
      </c>
      <c r="HO193" t="s">
        <v>379</v>
      </c>
      <c r="HP193" t="s">
        <v>273</v>
      </c>
      <c r="HQ193">
        <v>9</v>
      </c>
      <c r="HR193" t="s">
        <v>2066</v>
      </c>
      <c r="HS193" t="s">
        <v>1541</v>
      </c>
      <c r="HT193" t="s">
        <v>299</v>
      </c>
      <c r="HU193" t="s">
        <v>273</v>
      </c>
      <c r="HV193" s="1">
        <v>62390</v>
      </c>
      <c r="HW193" t="s">
        <v>281</v>
      </c>
      <c r="HX193" t="s">
        <v>286</v>
      </c>
      <c r="HY193" t="s">
        <v>300</v>
      </c>
      <c r="HZ193">
        <v>498</v>
      </c>
      <c r="IA193">
        <v>147</v>
      </c>
      <c r="IB193" t="s">
        <v>280</v>
      </c>
      <c r="IC193" t="s">
        <v>280</v>
      </c>
      <c r="ID193" t="s">
        <v>280</v>
      </c>
      <c r="IE193" t="s">
        <v>280</v>
      </c>
      <c r="IF193" t="s">
        <v>280</v>
      </c>
      <c r="IG193" t="s">
        <v>280</v>
      </c>
      <c r="IH193" t="s">
        <v>273</v>
      </c>
      <c r="II193" t="s">
        <v>273</v>
      </c>
      <c r="IJ193" t="s">
        <v>280</v>
      </c>
      <c r="IK193" t="s">
        <v>273</v>
      </c>
      <c r="IL193" t="s">
        <v>280</v>
      </c>
      <c r="IM193" t="s">
        <v>280</v>
      </c>
      <c r="IN193" t="s">
        <v>280</v>
      </c>
      <c r="IO193" t="s">
        <v>280</v>
      </c>
      <c r="IP193" t="s">
        <v>280</v>
      </c>
      <c r="IQ193" t="s">
        <v>280</v>
      </c>
      <c r="IR193" t="s">
        <v>280</v>
      </c>
      <c r="IS193" t="s">
        <v>280</v>
      </c>
      <c r="IU193" t="s">
        <v>280</v>
      </c>
      <c r="IW193">
        <v>16</v>
      </c>
      <c r="IX193">
        <v>285</v>
      </c>
      <c r="IY193">
        <v>7.13</v>
      </c>
      <c r="IZ193">
        <v>0</v>
      </c>
      <c r="JA193">
        <v>0</v>
      </c>
      <c r="JB193">
        <v>0</v>
      </c>
      <c r="JC193">
        <v>1</v>
      </c>
      <c r="JD193">
        <v>20</v>
      </c>
      <c r="JE193">
        <v>0.5</v>
      </c>
      <c r="JF193">
        <v>7.63</v>
      </c>
      <c r="JG193" t="s">
        <v>304</v>
      </c>
      <c r="JH193" s="14">
        <v>39.15</v>
      </c>
      <c r="JI193">
        <v>9</v>
      </c>
      <c r="JJ193">
        <v>10</v>
      </c>
      <c r="JK193" t="s">
        <v>2067</v>
      </c>
      <c r="JL193" t="s">
        <v>304</v>
      </c>
      <c r="JM193" s="2">
        <v>46093</v>
      </c>
    </row>
    <row r="194" spans="1:273" x14ac:dyDescent="0.25">
      <c r="A194" t="s">
        <v>2494</v>
      </c>
      <c r="B194" t="s">
        <v>2495</v>
      </c>
      <c r="C194" t="s">
        <v>2496</v>
      </c>
      <c r="D194" t="s">
        <v>2497</v>
      </c>
      <c r="E194">
        <v>68662</v>
      </c>
      <c r="F194" t="s">
        <v>1784</v>
      </c>
      <c r="G194" t="s">
        <v>2498</v>
      </c>
      <c r="H194" t="s">
        <v>400</v>
      </c>
      <c r="I194">
        <v>744</v>
      </c>
      <c r="J194">
        <v>744</v>
      </c>
      <c r="K194">
        <v>0</v>
      </c>
      <c r="L194">
        <v>0</v>
      </c>
      <c r="M194">
        <v>2009</v>
      </c>
      <c r="O194" t="s">
        <v>280</v>
      </c>
      <c r="Q194" t="s">
        <v>274</v>
      </c>
      <c r="R194" t="s">
        <v>275</v>
      </c>
      <c r="S194" t="s">
        <v>276</v>
      </c>
      <c r="T194" t="s">
        <v>273</v>
      </c>
      <c r="U194" t="s">
        <v>277</v>
      </c>
      <c r="W194">
        <v>1</v>
      </c>
      <c r="X194" t="s">
        <v>273</v>
      </c>
      <c r="Y194" t="s">
        <v>280</v>
      </c>
      <c r="AG194" s="1">
        <v>3960</v>
      </c>
      <c r="AH194" s="1">
        <v>1664</v>
      </c>
      <c r="AI194">
        <v>52</v>
      </c>
      <c r="AJ194" s="1">
        <v>1664</v>
      </c>
      <c r="AK194" s="2">
        <v>45566</v>
      </c>
      <c r="AL194" s="2">
        <v>45930</v>
      </c>
      <c r="AM194" s="10">
        <v>54445</v>
      </c>
      <c r="AO194" s="10"/>
      <c r="AP194" t="s">
        <v>1787</v>
      </c>
      <c r="AQ194" s="10">
        <v>2600</v>
      </c>
      <c r="AS194" s="10"/>
      <c r="AT194" s="10">
        <v>57045</v>
      </c>
      <c r="AU194" s="10">
        <v>1099</v>
      </c>
      <c r="AV194" s="10">
        <v>0</v>
      </c>
      <c r="AW194" s="10">
        <v>0</v>
      </c>
      <c r="AX194" s="10">
        <v>0</v>
      </c>
      <c r="AY194" s="10">
        <v>0</v>
      </c>
      <c r="AZ194" s="10">
        <v>1099</v>
      </c>
      <c r="BB194" s="10">
        <v>0</v>
      </c>
      <c r="BC194" s="10">
        <v>0</v>
      </c>
      <c r="BD194" s="10">
        <v>0</v>
      </c>
      <c r="BE194" s="10">
        <v>0</v>
      </c>
      <c r="BF194" t="s">
        <v>2499</v>
      </c>
      <c r="BG194" s="10">
        <v>3700</v>
      </c>
      <c r="BH194" s="10">
        <v>3700</v>
      </c>
      <c r="BI194" s="10">
        <v>61844</v>
      </c>
      <c r="BJ194" s="10">
        <v>0</v>
      </c>
      <c r="BK194" s="10">
        <v>0</v>
      </c>
      <c r="BL194" s="10">
        <v>0</v>
      </c>
      <c r="BM194" s="10">
        <v>0</v>
      </c>
      <c r="BN194" s="10">
        <v>0</v>
      </c>
      <c r="BO194" t="s">
        <v>273</v>
      </c>
      <c r="BP194" t="s">
        <v>2500</v>
      </c>
      <c r="BQ194" s="10">
        <v>28</v>
      </c>
      <c r="BR194" s="10">
        <v>28</v>
      </c>
      <c r="BS194">
        <v>0</v>
      </c>
      <c r="BT194" s="10">
        <v>31945</v>
      </c>
      <c r="BU194" s="10">
        <v>3704</v>
      </c>
      <c r="BV194" s="10">
        <v>35649</v>
      </c>
      <c r="BW194" t="s">
        <v>280</v>
      </c>
      <c r="BX194" t="s">
        <v>280</v>
      </c>
      <c r="BY194" t="s">
        <v>280</v>
      </c>
      <c r="BZ194" t="s">
        <v>280</v>
      </c>
      <c r="CA194" t="s">
        <v>273</v>
      </c>
      <c r="CB194" t="s">
        <v>273</v>
      </c>
      <c r="CC194" t="s">
        <v>280</v>
      </c>
      <c r="CD194" t="s">
        <v>273</v>
      </c>
      <c r="CE194" t="s">
        <v>273</v>
      </c>
      <c r="CF194" t="s">
        <v>273</v>
      </c>
      <c r="CH194" s="10">
        <v>5467</v>
      </c>
      <c r="CI194" s="10">
        <v>500</v>
      </c>
      <c r="CJ194" s="10">
        <v>1213</v>
      </c>
      <c r="CK194" s="10">
        <v>7180</v>
      </c>
      <c r="CL194" s="10">
        <v>452</v>
      </c>
      <c r="CM194" s="10">
        <v>780</v>
      </c>
      <c r="CN194" s="10">
        <v>0</v>
      </c>
      <c r="CO194" s="10">
        <v>0</v>
      </c>
      <c r="CP194" s="10">
        <v>4272</v>
      </c>
      <c r="CQ194" s="10">
        <v>5504</v>
      </c>
      <c r="CR194" s="10">
        <v>48333</v>
      </c>
      <c r="CS194" s="10">
        <v>0</v>
      </c>
      <c r="CT194" s="1">
        <v>8130</v>
      </c>
      <c r="CU194">
        <v>288</v>
      </c>
      <c r="CV194">
        <v>29</v>
      </c>
      <c r="CW194" s="1">
        <v>8389</v>
      </c>
      <c r="CX194">
        <v>180</v>
      </c>
      <c r="CY194">
        <v>0</v>
      </c>
      <c r="CZ194">
        <v>0</v>
      </c>
      <c r="DA194">
        <v>180</v>
      </c>
      <c r="DB194" s="1">
        <v>1680</v>
      </c>
      <c r="DC194">
        <v>53</v>
      </c>
      <c r="DD194">
        <v>0</v>
      </c>
      <c r="DE194" s="1">
        <v>1733</v>
      </c>
      <c r="DF194">
        <v>7</v>
      </c>
      <c r="DG194">
        <v>0</v>
      </c>
      <c r="DH194">
        <v>6</v>
      </c>
      <c r="DI194">
        <v>1</v>
      </c>
      <c r="DJ194" t="s">
        <v>454</v>
      </c>
      <c r="DK194">
        <v>58</v>
      </c>
      <c r="DL194">
        <v>34</v>
      </c>
      <c r="DM194">
        <v>0</v>
      </c>
      <c r="DN194">
        <v>92</v>
      </c>
      <c r="DO194" s="1">
        <v>10048</v>
      </c>
      <c r="DP194">
        <v>375</v>
      </c>
      <c r="DQ194">
        <v>29</v>
      </c>
      <c r="DR194" s="1">
        <v>10394</v>
      </c>
      <c r="DS194" t="s">
        <v>297</v>
      </c>
      <c r="DT194">
        <v>0</v>
      </c>
      <c r="DU194" t="s">
        <v>280</v>
      </c>
      <c r="DV194" t="s">
        <v>273</v>
      </c>
      <c r="DW194" t="s">
        <v>280</v>
      </c>
      <c r="DX194" t="s">
        <v>280</v>
      </c>
      <c r="DY194" t="s">
        <v>280</v>
      </c>
      <c r="DZ194" t="s">
        <v>273</v>
      </c>
      <c r="EA194" t="s">
        <v>280</v>
      </c>
      <c r="EB194" t="s">
        <v>273</v>
      </c>
      <c r="EC194" t="s">
        <v>280</v>
      </c>
      <c r="ED194" t="s">
        <v>280</v>
      </c>
      <c r="EE194" t="s">
        <v>280</v>
      </c>
      <c r="EF194" t="s">
        <v>280</v>
      </c>
      <c r="EG194">
        <v>820</v>
      </c>
      <c r="EH194" s="1">
        <v>9400</v>
      </c>
      <c r="EI194" t="s">
        <v>285</v>
      </c>
      <c r="EJ194">
        <v>253</v>
      </c>
      <c r="EK194" t="s">
        <v>285</v>
      </c>
      <c r="EL194">
        <v>4</v>
      </c>
      <c r="EM194" t="s">
        <v>285</v>
      </c>
      <c r="EN194" s="1">
        <v>5400</v>
      </c>
      <c r="EO194" s="1">
        <v>5350</v>
      </c>
      <c r="EP194">
        <v>0</v>
      </c>
      <c r="EQ194" s="1">
        <v>10750</v>
      </c>
      <c r="ER194">
        <v>787</v>
      </c>
      <c r="ES194">
        <v>91</v>
      </c>
      <c r="ET194">
        <v>878</v>
      </c>
      <c r="EU194">
        <v>152</v>
      </c>
      <c r="EV194">
        <v>0</v>
      </c>
      <c r="EW194">
        <v>152</v>
      </c>
      <c r="EX194">
        <v>660</v>
      </c>
      <c r="EY194">
        <v>158</v>
      </c>
      <c r="EZ194">
        <v>818</v>
      </c>
      <c r="FA194">
        <v>0</v>
      </c>
      <c r="FB194">
        <v>0</v>
      </c>
      <c r="FC194">
        <v>0</v>
      </c>
      <c r="FD194" s="1">
        <v>1848</v>
      </c>
      <c r="FE194" s="1">
        <v>6999</v>
      </c>
      <c r="FF194" s="1">
        <v>5599</v>
      </c>
      <c r="FG194" s="1">
        <v>12598</v>
      </c>
      <c r="FH194">
        <v>0</v>
      </c>
      <c r="FI194">
        <v>72</v>
      </c>
      <c r="FJ194" t="s">
        <v>280</v>
      </c>
      <c r="FK194" t="s">
        <v>362</v>
      </c>
      <c r="FV194" t="s">
        <v>280</v>
      </c>
      <c r="FW194" t="s">
        <v>280</v>
      </c>
      <c r="FX194" t="s">
        <v>273</v>
      </c>
      <c r="FY194" t="s">
        <v>280</v>
      </c>
      <c r="FZ194" t="s">
        <v>280</v>
      </c>
      <c r="GA194" t="s">
        <v>280</v>
      </c>
      <c r="GB194">
        <v>18</v>
      </c>
      <c r="GC194" s="12"/>
      <c r="GE194">
        <v>3</v>
      </c>
      <c r="GF194">
        <v>11</v>
      </c>
      <c r="GG194">
        <v>14</v>
      </c>
      <c r="GH194">
        <v>0</v>
      </c>
      <c r="GI194">
        <v>4</v>
      </c>
      <c r="GJ194">
        <v>0</v>
      </c>
      <c r="GK194">
        <v>18</v>
      </c>
      <c r="GL194">
        <v>18</v>
      </c>
      <c r="GM194">
        <v>0</v>
      </c>
      <c r="GN194">
        <v>0</v>
      </c>
      <c r="GO194">
        <v>18</v>
      </c>
      <c r="GP194">
        <v>38</v>
      </c>
      <c r="GQ194">
        <v>347</v>
      </c>
      <c r="GR194">
        <v>385</v>
      </c>
      <c r="GS194">
        <v>0</v>
      </c>
      <c r="GT194">
        <v>24</v>
      </c>
      <c r="GU194">
        <v>0</v>
      </c>
      <c r="GV194">
        <v>409</v>
      </c>
      <c r="GW194">
        <v>409</v>
      </c>
      <c r="GX194">
        <v>0</v>
      </c>
      <c r="GY194">
        <v>0</v>
      </c>
      <c r="GZ194">
        <v>409</v>
      </c>
      <c r="HA194">
        <v>0</v>
      </c>
      <c r="HB194">
        <v>0</v>
      </c>
      <c r="HC194">
        <v>6</v>
      </c>
      <c r="HD194">
        <v>0</v>
      </c>
      <c r="HE194">
        <v>0</v>
      </c>
      <c r="HF194">
        <v>0</v>
      </c>
      <c r="HG194">
        <v>0</v>
      </c>
      <c r="HH194">
        <v>0</v>
      </c>
      <c r="HI194" t="s">
        <v>273</v>
      </c>
      <c r="HJ194">
        <v>62</v>
      </c>
      <c r="HK194" t="s">
        <v>273</v>
      </c>
      <c r="HL194">
        <v>4</v>
      </c>
      <c r="HM194" t="s">
        <v>280</v>
      </c>
      <c r="HO194" t="s">
        <v>495</v>
      </c>
      <c r="HP194" t="s">
        <v>273</v>
      </c>
      <c r="HQ194">
        <v>4</v>
      </c>
      <c r="HR194" t="s">
        <v>2501</v>
      </c>
      <c r="HS194" t="s">
        <v>2502</v>
      </c>
      <c r="HT194" t="s">
        <v>299</v>
      </c>
      <c r="HU194" t="s">
        <v>273</v>
      </c>
      <c r="HV194" t="s">
        <v>278</v>
      </c>
      <c r="HX194" t="s">
        <v>286</v>
      </c>
      <c r="HY194" t="s">
        <v>300</v>
      </c>
      <c r="HZ194">
        <v>451</v>
      </c>
      <c r="IA194">
        <v>451</v>
      </c>
      <c r="IB194" t="s">
        <v>280</v>
      </c>
      <c r="IC194" t="s">
        <v>280</v>
      </c>
      <c r="ID194" t="s">
        <v>280</v>
      </c>
      <c r="IE194" t="s">
        <v>280</v>
      </c>
      <c r="IF194" t="s">
        <v>280</v>
      </c>
      <c r="IG194" t="s">
        <v>280</v>
      </c>
      <c r="IH194" t="s">
        <v>280</v>
      </c>
      <c r="II194" t="s">
        <v>273</v>
      </c>
      <c r="IJ194" t="s">
        <v>273</v>
      </c>
      <c r="IK194" t="s">
        <v>280</v>
      </c>
      <c r="IL194" t="s">
        <v>280</v>
      </c>
      <c r="IM194" t="s">
        <v>273</v>
      </c>
      <c r="IN194" t="s">
        <v>280</v>
      </c>
      <c r="IO194" t="s">
        <v>273</v>
      </c>
      <c r="IP194" t="s">
        <v>280</v>
      </c>
      <c r="IQ194" t="s">
        <v>280</v>
      </c>
      <c r="IR194" t="s">
        <v>280</v>
      </c>
      <c r="IS194" t="s">
        <v>280</v>
      </c>
      <c r="IT194">
        <v>0</v>
      </c>
      <c r="IU194" t="s">
        <v>280</v>
      </c>
      <c r="IW194">
        <v>1</v>
      </c>
      <c r="IX194">
        <v>32</v>
      </c>
      <c r="IY194">
        <v>0.8</v>
      </c>
      <c r="IZ194">
        <v>0</v>
      </c>
      <c r="JA194">
        <v>0</v>
      </c>
      <c r="JB194">
        <v>0</v>
      </c>
      <c r="JC194">
        <v>0</v>
      </c>
      <c r="JD194">
        <v>0</v>
      </c>
      <c r="JE194">
        <v>0</v>
      </c>
      <c r="JF194">
        <v>0.8</v>
      </c>
      <c r="JG194" t="s">
        <v>2503</v>
      </c>
      <c r="JH194" s="14">
        <v>18.7</v>
      </c>
      <c r="JI194">
        <v>5</v>
      </c>
      <c r="JJ194">
        <v>0</v>
      </c>
      <c r="JK194" t="s">
        <v>2504</v>
      </c>
      <c r="JL194" t="s">
        <v>2505</v>
      </c>
      <c r="JM194" s="2">
        <v>46101</v>
      </c>
    </row>
    <row r="195" spans="1:273" x14ac:dyDescent="0.25">
      <c r="A195" t="s">
        <v>2068</v>
      </c>
      <c r="B195" t="s">
        <v>2069</v>
      </c>
      <c r="C195" t="s">
        <v>2070</v>
      </c>
      <c r="D195" t="s">
        <v>2071</v>
      </c>
      <c r="E195">
        <v>68876</v>
      </c>
      <c r="F195" t="s">
        <v>973</v>
      </c>
      <c r="G195" t="s">
        <v>2072</v>
      </c>
      <c r="H195" t="s">
        <v>272</v>
      </c>
      <c r="I195" s="1">
        <v>1045</v>
      </c>
      <c r="J195" s="1">
        <v>1045</v>
      </c>
      <c r="K195">
        <v>0</v>
      </c>
      <c r="L195">
        <v>0</v>
      </c>
      <c r="M195">
        <v>1914</v>
      </c>
      <c r="N195">
        <v>2025</v>
      </c>
      <c r="O195" t="s">
        <v>280</v>
      </c>
      <c r="Q195" t="s">
        <v>274</v>
      </c>
      <c r="R195" t="s">
        <v>275</v>
      </c>
      <c r="S195" t="s">
        <v>276</v>
      </c>
      <c r="T195" t="s">
        <v>273</v>
      </c>
      <c r="U195" t="s">
        <v>277</v>
      </c>
      <c r="W195">
        <v>1</v>
      </c>
      <c r="X195" t="s">
        <v>273</v>
      </c>
      <c r="Y195" t="s">
        <v>273</v>
      </c>
      <c r="Z195">
        <v>0</v>
      </c>
      <c r="AA195" t="s">
        <v>280</v>
      </c>
      <c r="AC195" t="s">
        <v>273</v>
      </c>
      <c r="AE195" t="s">
        <v>273</v>
      </c>
      <c r="AG195" s="1">
        <v>3000</v>
      </c>
      <c r="AH195" s="1">
        <v>1560</v>
      </c>
      <c r="AI195">
        <v>52</v>
      </c>
      <c r="AJ195" s="1">
        <v>1560</v>
      </c>
      <c r="AK195" s="2">
        <v>45566</v>
      </c>
      <c r="AL195" s="2">
        <v>45930</v>
      </c>
      <c r="AM195" s="10">
        <v>61850</v>
      </c>
      <c r="AO195" s="10"/>
      <c r="AQ195" s="10"/>
      <c r="AS195" s="10"/>
      <c r="AT195" s="10">
        <v>61850</v>
      </c>
      <c r="AU195" s="10">
        <v>721</v>
      </c>
      <c r="AV195" s="10">
        <v>0</v>
      </c>
      <c r="AW195" s="10">
        <v>675</v>
      </c>
      <c r="AX195" s="10">
        <v>600</v>
      </c>
      <c r="AY195" s="10">
        <v>1000</v>
      </c>
      <c r="AZ195" s="10">
        <v>2996</v>
      </c>
      <c r="BB195" s="10">
        <v>0</v>
      </c>
      <c r="BC195" s="10">
        <v>0</v>
      </c>
      <c r="BD195" s="10">
        <v>0</v>
      </c>
      <c r="BE195" s="10">
        <v>0</v>
      </c>
      <c r="BF195" t="s">
        <v>2073</v>
      </c>
      <c r="BG195" s="10">
        <v>2835</v>
      </c>
      <c r="BH195" s="10">
        <v>2835</v>
      </c>
      <c r="BI195" s="10">
        <v>67681</v>
      </c>
      <c r="BJ195" s="10">
        <v>10000</v>
      </c>
      <c r="BK195" s="10">
        <v>0</v>
      </c>
      <c r="BL195" s="10">
        <v>0</v>
      </c>
      <c r="BM195" s="10">
        <v>10000</v>
      </c>
      <c r="BN195" s="10">
        <v>20000</v>
      </c>
      <c r="BO195" t="s">
        <v>280</v>
      </c>
      <c r="BQ195" s="10"/>
      <c r="BR195" s="10"/>
      <c r="BS195">
        <v>2</v>
      </c>
      <c r="BT195" s="10">
        <v>39750</v>
      </c>
      <c r="BU195" s="10">
        <v>3500</v>
      </c>
      <c r="BV195" s="10">
        <v>43250</v>
      </c>
      <c r="BW195" t="s">
        <v>280</v>
      </c>
      <c r="BX195" t="s">
        <v>280</v>
      </c>
      <c r="BY195" t="s">
        <v>273</v>
      </c>
      <c r="BZ195" t="s">
        <v>273</v>
      </c>
      <c r="CA195" t="s">
        <v>273</v>
      </c>
      <c r="CB195" t="s">
        <v>280</v>
      </c>
      <c r="CC195" t="s">
        <v>280</v>
      </c>
      <c r="CD195" t="s">
        <v>273</v>
      </c>
      <c r="CE195" t="s">
        <v>280</v>
      </c>
      <c r="CF195" t="s">
        <v>273</v>
      </c>
      <c r="CH195" s="10">
        <v>2500</v>
      </c>
      <c r="CI195" s="10">
        <v>0</v>
      </c>
      <c r="CJ195" s="10">
        <v>900</v>
      </c>
      <c r="CK195" s="10">
        <v>3400</v>
      </c>
      <c r="CL195" s="10">
        <v>1095</v>
      </c>
      <c r="CM195" s="10">
        <v>905</v>
      </c>
      <c r="CN195" s="10">
        <v>1300</v>
      </c>
      <c r="CO195" s="10">
        <v>100</v>
      </c>
      <c r="CP195" s="10">
        <v>11800</v>
      </c>
      <c r="CQ195" s="10">
        <v>15200</v>
      </c>
      <c r="CR195" s="10">
        <v>61850</v>
      </c>
      <c r="CS195" s="10">
        <v>20000</v>
      </c>
      <c r="CT195" s="1">
        <v>9308</v>
      </c>
      <c r="CU195">
        <v>434</v>
      </c>
      <c r="CV195" s="1">
        <v>1831</v>
      </c>
      <c r="CW195" s="1">
        <v>7911</v>
      </c>
      <c r="CX195">
        <v>297</v>
      </c>
      <c r="CY195">
        <v>0</v>
      </c>
      <c r="CZ195">
        <v>0</v>
      </c>
      <c r="DA195">
        <v>297</v>
      </c>
      <c r="DB195">
        <v>519</v>
      </c>
      <c r="DC195">
        <v>0</v>
      </c>
      <c r="DD195">
        <v>0</v>
      </c>
      <c r="DE195">
        <v>519</v>
      </c>
      <c r="DF195">
        <v>36</v>
      </c>
      <c r="DG195">
        <v>6</v>
      </c>
      <c r="DH195">
        <v>29</v>
      </c>
      <c r="DI195">
        <v>13</v>
      </c>
      <c r="DJ195" t="s">
        <v>297</v>
      </c>
      <c r="DK195">
        <v>0</v>
      </c>
      <c r="DL195">
        <v>0</v>
      </c>
      <c r="DM195">
        <v>0</v>
      </c>
      <c r="DN195">
        <v>0</v>
      </c>
      <c r="DO195" s="1">
        <v>10124</v>
      </c>
      <c r="DP195">
        <v>434</v>
      </c>
      <c r="DQ195" s="1">
        <v>1831</v>
      </c>
      <c r="DR195" s="1">
        <v>8727</v>
      </c>
      <c r="DS195" t="s">
        <v>2074</v>
      </c>
      <c r="DU195" t="s">
        <v>280</v>
      </c>
      <c r="DV195" t="s">
        <v>280</v>
      </c>
      <c r="DW195" t="s">
        <v>280</v>
      </c>
      <c r="DX195" t="s">
        <v>280</v>
      </c>
      <c r="DY195" t="s">
        <v>280</v>
      </c>
      <c r="DZ195" t="s">
        <v>280</v>
      </c>
      <c r="EA195" t="s">
        <v>280</v>
      </c>
      <c r="EB195" t="s">
        <v>280</v>
      </c>
      <c r="EC195" t="s">
        <v>280</v>
      </c>
      <c r="ED195" t="s">
        <v>280</v>
      </c>
      <c r="EE195" t="s">
        <v>280</v>
      </c>
      <c r="EF195" t="s">
        <v>280</v>
      </c>
      <c r="EG195">
        <v>653</v>
      </c>
      <c r="EH195" s="1">
        <v>1927</v>
      </c>
      <c r="EI195" t="s">
        <v>285</v>
      </c>
      <c r="EJ195">
        <v>25</v>
      </c>
      <c r="EK195" t="s">
        <v>285</v>
      </c>
      <c r="EL195">
        <v>592</v>
      </c>
      <c r="EM195" t="s">
        <v>285</v>
      </c>
      <c r="EN195">
        <v>236</v>
      </c>
      <c r="EO195">
        <v>218</v>
      </c>
      <c r="EP195">
        <v>0</v>
      </c>
      <c r="EQ195">
        <v>454</v>
      </c>
      <c r="ER195">
        <v>0</v>
      </c>
      <c r="ES195">
        <v>0</v>
      </c>
      <c r="ET195">
        <v>0</v>
      </c>
      <c r="EU195">
        <v>0</v>
      </c>
      <c r="EV195">
        <v>0</v>
      </c>
      <c r="EW195">
        <v>0</v>
      </c>
      <c r="EX195">
        <v>0</v>
      </c>
      <c r="EY195">
        <v>0</v>
      </c>
      <c r="EZ195">
        <v>0</v>
      </c>
      <c r="FA195">
        <v>0</v>
      </c>
      <c r="FB195">
        <v>0</v>
      </c>
      <c r="FC195">
        <v>0</v>
      </c>
      <c r="FD195">
        <v>0</v>
      </c>
      <c r="FE195">
        <v>236</v>
      </c>
      <c r="FF195">
        <v>218</v>
      </c>
      <c r="FG195">
        <v>454</v>
      </c>
      <c r="FH195">
        <v>0</v>
      </c>
      <c r="FI195">
        <v>257</v>
      </c>
      <c r="FJ195" t="s">
        <v>280</v>
      </c>
      <c r="FK195" t="s">
        <v>362</v>
      </c>
      <c r="FV195" t="s">
        <v>280</v>
      </c>
      <c r="FW195" t="s">
        <v>280</v>
      </c>
      <c r="FX195" t="s">
        <v>273</v>
      </c>
      <c r="FY195" t="s">
        <v>280</v>
      </c>
      <c r="FZ195" t="s">
        <v>280</v>
      </c>
      <c r="GA195" t="s">
        <v>280</v>
      </c>
      <c r="GB195">
        <v>2</v>
      </c>
      <c r="GC195" s="12"/>
      <c r="GE195">
        <v>4</v>
      </c>
      <c r="GF195">
        <v>11</v>
      </c>
      <c r="GG195">
        <v>15</v>
      </c>
      <c r="GH195">
        <v>11</v>
      </c>
      <c r="GI195">
        <v>7</v>
      </c>
      <c r="GJ195">
        <v>2</v>
      </c>
      <c r="GK195">
        <v>35</v>
      </c>
      <c r="GL195">
        <v>33</v>
      </c>
      <c r="GM195">
        <v>2</v>
      </c>
      <c r="GN195">
        <v>0</v>
      </c>
      <c r="GO195">
        <v>35</v>
      </c>
      <c r="GP195">
        <v>32</v>
      </c>
      <c r="GQ195">
        <v>129</v>
      </c>
      <c r="GR195">
        <v>161</v>
      </c>
      <c r="GS195">
        <v>97</v>
      </c>
      <c r="GT195">
        <v>59</v>
      </c>
      <c r="GU195">
        <v>27</v>
      </c>
      <c r="GV195">
        <v>344</v>
      </c>
      <c r="GW195">
        <v>313</v>
      </c>
      <c r="GX195">
        <v>31</v>
      </c>
      <c r="GY195">
        <v>0</v>
      </c>
      <c r="GZ195">
        <v>344</v>
      </c>
      <c r="HA195">
        <v>0</v>
      </c>
      <c r="HB195">
        <v>0</v>
      </c>
      <c r="HC195">
        <v>0</v>
      </c>
      <c r="HD195">
        <v>0</v>
      </c>
      <c r="HE195">
        <v>0</v>
      </c>
      <c r="HF195">
        <v>0</v>
      </c>
      <c r="HG195">
        <v>2</v>
      </c>
      <c r="HH195">
        <v>21</v>
      </c>
      <c r="HI195" t="s">
        <v>273</v>
      </c>
      <c r="HJ195">
        <v>6</v>
      </c>
      <c r="HK195" t="s">
        <v>273</v>
      </c>
      <c r="HL195">
        <v>6</v>
      </c>
      <c r="HM195" t="s">
        <v>280</v>
      </c>
      <c r="HO195" t="s">
        <v>2075</v>
      </c>
      <c r="HP195" t="s">
        <v>273</v>
      </c>
      <c r="HQ195">
        <v>7</v>
      </c>
      <c r="HR195" t="s">
        <v>363</v>
      </c>
      <c r="HS195" t="s">
        <v>2076</v>
      </c>
      <c r="HT195" t="s">
        <v>299</v>
      </c>
      <c r="HU195" t="s">
        <v>273</v>
      </c>
      <c r="HV195" t="s">
        <v>278</v>
      </c>
      <c r="HX195" t="s">
        <v>393</v>
      </c>
      <c r="HY195" t="s">
        <v>300</v>
      </c>
      <c r="HZ195">
        <v>51</v>
      </c>
      <c r="IA195">
        <v>37</v>
      </c>
      <c r="IB195" t="s">
        <v>273</v>
      </c>
      <c r="IC195" t="s">
        <v>280</v>
      </c>
      <c r="ID195" t="s">
        <v>280</v>
      </c>
      <c r="IE195" t="s">
        <v>280</v>
      </c>
      <c r="IF195" t="s">
        <v>273</v>
      </c>
      <c r="IG195" t="s">
        <v>280</v>
      </c>
      <c r="IH195" t="s">
        <v>273</v>
      </c>
      <c r="II195" t="s">
        <v>273</v>
      </c>
      <c r="IJ195" t="s">
        <v>280</v>
      </c>
      <c r="IK195" t="s">
        <v>273</v>
      </c>
      <c r="IL195" t="s">
        <v>280</v>
      </c>
      <c r="IM195" t="s">
        <v>280</v>
      </c>
      <c r="IN195" t="s">
        <v>273</v>
      </c>
      <c r="IO195" t="s">
        <v>273</v>
      </c>
      <c r="IP195" t="s">
        <v>273</v>
      </c>
      <c r="IQ195" t="s">
        <v>280</v>
      </c>
      <c r="IR195" t="s">
        <v>280</v>
      </c>
      <c r="IS195" t="s">
        <v>280</v>
      </c>
      <c r="IU195" t="s">
        <v>280</v>
      </c>
      <c r="IW195">
        <v>2</v>
      </c>
      <c r="IX195">
        <v>30</v>
      </c>
      <c r="IY195">
        <v>0.75</v>
      </c>
      <c r="IZ195">
        <v>0</v>
      </c>
      <c r="JA195">
        <v>0</v>
      </c>
      <c r="JB195">
        <v>0</v>
      </c>
      <c r="JC195">
        <v>0</v>
      </c>
      <c r="JD195">
        <v>0</v>
      </c>
      <c r="JE195">
        <v>0</v>
      </c>
      <c r="JF195">
        <v>0.75</v>
      </c>
      <c r="JG195" t="s">
        <v>304</v>
      </c>
      <c r="JH195" s="14">
        <v>18.78</v>
      </c>
      <c r="JI195">
        <v>4</v>
      </c>
      <c r="JJ195">
        <v>2</v>
      </c>
      <c r="JK195" t="s">
        <v>2077</v>
      </c>
      <c r="JL195" t="s">
        <v>304</v>
      </c>
      <c r="JM195" s="2">
        <v>46100</v>
      </c>
    </row>
    <row r="196" spans="1:273" x14ac:dyDescent="0.25">
      <c r="A196" t="s">
        <v>2078</v>
      </c>
      <c r="B196" t="s">
        <v>2079</v>
      </c>
      <c r="C196" t="s">
        <v>2080</v>
      </c>
      <c r="D196" t="s">
        <v>2081</v>
      </c>
      <c r="E196">
        <v>68436</v>
      </c>
      <c r="F196" t="s">
        <v>1024</v>
      </c>
      <c r="G196" t="s">
        <v>2082</v>
      </c>
      <c r="H196" t="s">
        <v>400</v>
      </c>
      <c r="I196">
        <v>343</v>
      </c>
      <c r="J196">
        <v>343</v>
      </c>
      <c r="K196">
        <v>0</v>
      </c>
      <c r="L196">
        <v>0</v>
      </c>
      <c r="M196">
        <v>1994</v>
      </c>
      <c r="O196" t="s">
        <v>280</v>
      </c>
      <c r="Q196" t="s">
        <v>274</v>
      </c>
      <c r="R196" t="s">
        <v>275</v>
      </c>
      <c r="S196" t="s">
        <v>276</v>
      </c>
      <c r="T196" t="s">
        <v>273</v>
      </c>
      <c r="U196" t="s">
        <v>277</v>
      </c>
      <c r="W196">
        <v>1</v>
      </c>
      <c r="X196" t="s">
        <v>273</v>
      </c>
      <c r="Y196" t="s">
        <v>273</v>
      </c>
      <c r="Z196">
        <v>2</v>
      </c>
      <c r="AA196" t="s">
        <v>280</v>
      </c>
      <c r="AC196" t="s">
        <v>273</v>
      </c>
      <c r="AE196" t="s">
        <v>273</v>
      </c>
      <c r="AG196" s="1">
        <v>2960</v>
      </c>
      <c r="AH196" s="1">
        <v>936</v>
      </c>
      <c r="AI196">
        <v>52</v>
      </c>
      <c r="AJ196">
        <v>936</v>
      </c>
      <c r="AK196" s="2">
        <v>45566</v>
      </c>
      <c r="AL196" s="2">
        <v>45930</v>
      </c>
      <c r="AM196" s="10">
        <v>45229</v>
      </c>
      <c r="AO196" s="10"/>
      <c r="AQ196" s="10"/>
      <c r="AS196" s="10"/>
      <c r="AT196" s="10">
        <v>45229</v>
      </c>
      <c r="AU196" s="10">
        <v>200</v>
      </c>
      <c r="AV196" s="10">
        <v>0</v>
      </c>
      <c r="AW196" s="10">
        <v>0</v>
      </c>
      <c r="AX196" s="10">
        <v>0</v>
      </c>
      <c r="AY196" s="10">
        <v>0</v>
      </c>
      <c r="AZ196" s="10">
        <v>200</v>
      </c>
      <c r="BB196" s="10">
        <v>0</v>
      </c>
      <c r="BC196" s="10">
        <v>0</v>
      </c>
      <c r="BD196" s="10">
        <v>0</v>
      </c>
      <c r="BE196" s="10">
        <v>0</v>
      </c>
      <c r="BF196" t="s">
        <v>2083</v>
      </c>
      <c r="BG196" s="10">
        <v>2500</v>
      </c>
      <c r="BH196" s="10">
        <v>2500</v>
      </c>
      <c r="BI196" s="10">
        <v>47929</v>
      </c>
      <c r="BJ196" s="10">
        <v>0</v>
      </c>
      <c r="BK196" s="10">
        <v>0</v>
      </c>
      <c r="BL196" s="10">
        <v>0</v>
      </c>
      <c r="BM196" s="10">
        <v>0</v>
      </c>
      <c r="BN196" s="10">
        <v>0</v>
      </c>
      <c r="BO196" t="s">
        <v>273</v>
      </c>
      <c r="BP196" t="s">
        <v>2084</v>
      </c>
      <c r="BQ196" s="10">
        <v>0</v>
      </c>
      <c r="BR196" s="10">
        <v>5</v>
      </c>
      <c r="BS196" t="s">
        <v>312</v>
      </c>
      <c r="BT196" s="10">
        <v>20098</v>
      </c>
      <c r="BU196" s="10">
        <v>1205</v>
      </c>
      <c r="BV196" s="10">
        <v>21303</v>
      </c>
      <c r="BW196" t="s">
        <v>280</v>
      </c>
      <c r="BX196" t="s">
        <v>280</v>
      </c>
      <c r="BY196" t="s">
        <v>280</v>
      </c>
      <c r="BZ196" t="s">
        <v>280</v>
      </c>
      <c r="CA196" t="s">
        <v>280</v>
      </c>
      <c r="CB196" t="s">
        <v>280</v>
      </c>
      <c r="CC196" t="s">
        <v>273</v>
      </c>
      <c r="CD196" t="s">
        <v>273</v>
      </c>
      <c r="CE196" t="s">
        <v>280</v>
      </c>
      <c r="CF196" t="s">
        <v>273</v>
      </c>
      <c r="CH196" s="10">
        <v>4913</v>
      </c>
      <c r="CI196" s="10">
        <v>500</v>
      </c>
      <c r="CJ196" s="10">
        <v>0</v>
      </c>
      <c r="CK196" s="10">
        <v>5413</v>
      </c>
      <c r="CL196" s="10">
        <v>0</v>
      </c>
      <c r="CM196" s="10">
        <v>1553</v>
      </c>
      <c r="CN196" s="10">
        <v>1537</v>
      </c>
      <c r="CO196" s="10">
        <v>101</v>
      </c>
      <c r="CP196" s="10">
        <v>31894</v>
      </c>
      <c r="CQ196" s="10">
        <v>35085</v>
      </c>
      <c r="CR196" s="10">
        <v>61801</v>
      </c>
      <c r="CS196" s="10">
        <v>0</v>
      </c>
      <c r="CT196" s="1">
        <v>18162</v>
      </c>
      <c r="CU196">
        <v>300</v>
      </c>
      <c r="CV196">
        <v>173</v>
      </c>
      <c r="CW196" s="1">
        <v>18289</v>
      </c>
      <c r="CX196">
        <v>267</v>
      </c>
      <c r="CY196">
        <v>0</v>
      </c>
      <c r="CZ196">
        <v>0</v>
      </c>
      <c r="DA196">
        <v>267</v>
      </c>
      <c r="DB196">
        <v>650</v>
      </c>
      <c r="DC196">
        <v>0</v>
      </c>
      <c r="DD196">
        <v>0</v>
      </c>
      <c r="DE196">
        <v>650</v>
      </c>
      <c r="DF196">
        <v>37</v>
      </c>
      <c r="DG196">
        <v>0</v>
      </c>
      <c r="DH196">
        <v>0</v>
      </c>
      <c r="DI196">
        <v>37</v>
      </c>
      <c r="DJ196" t="s">
        <v>682</v>
      </c>
      <c r="DK196">
        <v>17</v>
      </c>
      <c r="DL196">
        <v>0</v>
      </c>
      <c r="DM196">
        <v>0</v>
      </c>
      <c r="DN196">
        <v>17</v>
      </c>
      <c r="DO196" s="1">
        <v>19096</v>
      </c>
      <c r="DP196">
        <v>300</v>
      </c>
      <c r="DQ196">
        <v>173</v>
      </c>
      <c r="DR196" s="1">
        <v>19223</v>
      </c>
      <c r="DS196" t="s">
        <v>2085</v>
      </c>
      <c r="DT196" t="s">
        <v>312</v>
      </c>
      <c r="DU196" t="s">
        <v>280</v>
      </c>
      <c r="DV196" t="s">
        <v>273</v>
      </c>
      <c r="DW196" t="s">
        <v>280</v>
      </c>
      <c r="DX196" t="s">
        <v>280</v>
      </c>
      <c r="DY196" t="s">
        <v>280</v>
      </c>
      <c r="DZ196" t="s">
        <v>273</v>
      </c>
      <c r="EA196" t="s">
        <v>280</v>
      </c>
      <c r="EB196" t="s">
        <v>273</v>
      </c>
      <c r="EC196" t="s">
        <v>280</v>
      </c>
      <c r="ED196" t="s">
        <v>280</v>
      </c>
      <c r="EE196" t="s">
        <v>280</v>
      </c>
      <c r="EF196" t="s">
        <v>280</v>
      </c>
      <c r="EG196" s="1">
        <v>1140</v>
      </c>
      <c r="EH196" s="1">
        <v>1500</v>
      </c>
      <c r="EI196" t="s">
        <v>285</v>
      </c>
      <c r="EJ196">
        <v>0</v>
      </c>
      <c r="EK196" t="s">
        <v>281</v>
      </c>
      <c r="EL196">
        <v>20</v>
      </c>
      <c r="EM196" t="s">
        <v>285</v>
      </c>
      <c r="EN196" s="1">
        <v>1664</v>
      </c>
      <c r="EO196">
        <v>343</v>
      </c>
      <c r="EP196">
        <v>0</v>
      </c>
      <c r="EQ196" s="1">
        <v>2007</v>
      </c>
      <c r="ER196">
        <v>358</v>
      </c>
      <c r="ES196">
        <v>76</v>
      </c>
      <c r="ET196">
        <v>434</v>
      </c>
      <c r="EU196">
        <v>326</v>
      </c>
      <c r="EV196">
        <v>1</v>
      </c>
      <c r="EW196">
        <v>327</v>
      </c>
      <c r="EX196">
        <v>258</v>
      </c>
      <c r="EY196">
        <v>22</v>
      </c>
      <c r="EZ196">
        <v>280</v>
      </c>
      <c r="FA196">
        <v>0</v>
      </c>
      <c r="FB196">
        <v>0</v>
      </c>
      <c r="FC196">
        <v>0</v>
      </c>
      <c r="FD196" s="1">
        <v>1041</v>
      </c>
      <c r="FE196" s="1">
        <v>2606</v>
      </c>
      <c r="FF196">
        <v>442</v>
      </c>
      <c r="FG196" s="1">
        <v>3048</v>
      </c>
      <c r="FH196">
        <v>0</v>
      </c>
      <c r="FI196">
        <v>0</v>
      </c>
      <c r="FJ196" t="s">
        <v>280</v>
      </c>
      <c r="FK196" t="s">
        <v>362</v>
      </c>
      <c r="FV196" t="s">
        <v>273</v>
      </c>
      <c r="FW196" t="s">
        <v>273</v>
      </c>
      <c r="FX196" t="s">
        <v>273</v>
      </c>
      <c r="FY196" t="s">
        <v>280</v>
      </c>
      <c r="FZ196" t="s">
        <v>280</v>
      </c>
      <c r="GA196" t="s">
        <v>280</v>
      </c>
      <c r="GB196" t="s">
        <v>312</v>
      </c>
      <c r="GC196" s="12" t="s">
        <v>280</v>
      </c>
      <c r="GE196">
        <v>4</v>
      </c>
      <c r="GF196">
        <v>8</v>
      </c>
      <c r="GG196">
        <v>12</v>
      </c>
      <c r="GH196">
        <v>0</v>
      </c>
      <c r="GI196">
        <v>0</v>
      </c>
      <c r="GJ196">
        <v>0</v>
      </c>
      <c r="GK196">
        <v>12</v>
      </c>
      <c r="GL196">
        <v>12</v>
      </c>
      <c r="GM196">
        <v>0</v>
      </c>
      <c r="GN196">
        <v>0</v>
      </c>
      <c r="GO196">
        <v>12</v>
      </c>
      <c r="GP196">
        <v>28</v>
      </c>
      <c r="GQ196">
        <v>60</v>
      </c>
      <c r="GR196">
        <v>88</v>
      </c>
      <c r="GS196">
        <v>0</v>
      </c>
      <c r="GT196">
        <v>0</v>
      </c>
      <c r="GU196">
        <v>0</v>
      </c>
      <c r="GV196">
        <v>88</v>
      </c>
      <c r="GW196">
        <v>88</v>
      </c>
      <c r="GX196">
        <v>0</v>
      </c>
      <c r="GY196">
        <v>0</v>
      </c>
      <c r="GZ196">
        <v>88</v>
      </c>
      <c r="HA196">
        <v>0</v>
      </c>
      <c r="HB196">
        <v>0</v>
      </c>
      <c r="HC196">
        <v>0</v>
      </c>
      <c r="HD196">
        <v>0</v>
      </c>
      <c r="HE196">
        <v>0</v>
      </c>
      <c r="HF196">
        <v>0</v>
      </c>
      <c r="HG196">
        <v>0</v>
      </c>
      <c r="HH196">
        <v>0</v>
      </c>
      <c r="HI196" t="s">
        <v>273</v>
      </c>
      <c r="HJ196">
        <v>18</v>
      </c>
      <c r="HK196" t="s">
        <v>280</v>
      </c>
      <c r="HM196" t="s">
        <v>280</v>
      </c>
      <c r="HO196" t="s">
        <v>1949</v>
      </c>
      <c r="HP196" t="s">
        <v>273</v>
      </c>
      <c r="HQ196">
        <v>2</v>
      </c>
      <c r="HR196" t="s">
        <v>312</v>
      </c>
      <c r="HS196" t="s">
        <v>1420</v>
      </c>
      <c r="HT196" t="s">
        <v>616</v>
      </c>
      <c r="HU196" t="s">
        <v>273</v>
      </c>
      <c r="HV196" t="s">
        <v>278</v>
      </c>
      <c r="HX196" t="s">
        <v>286</v>
      </c>
      <c r="HZ196">
        <v>314</v>
      </c>
      <c r="IA196">
        <v>300</v>
      </c>
      <c r="IB196" t="s">
        <v>280</v>
      </c>
      <c r="IC196" t="s">
        <v>280</v>
      </c>
      <c r="ID196" t="s">
        <v>280</v>
      </c>
      <c r="IE196" t="s">
        <v>280</v>
      </c>
      <c r="IF196" t="s">
        <v>280</v>
      </c>
      <c r="IG196" t="s">
        <v>280</v>
      </c>
      <c r="IH196" t="s">
        <v>280</v>
      </c>
      <c r="II196" t="s">
        <v>273</v>
      </c>
      <c r="IJ196" t="s">
        <v>280</v>
      </c>
      <c r="IK196" t="s">
        <v>280</v>
      </c>
      <c r="IL196" t="s">
        <v>280</v>
      </c>
      <c r="IM196" t="s">
        <v>280</v>
      </c>
      <c r="IN196" t="s">
        <v>280</v>
      </c>
      <c r="IO196" t="s">
        <v>280</v>
      </c>
      <c r="IP196" t="s">
        <v>280</v>
      </c>
      <c r="IQ196" t="s">
        <v>280</v>
      </c>
      <c r="IR196" t="s">
        <v>280</v>
      </c>
      <c r="IS196" t="s">
        <v>280</v>
      </c>
      <c r="IU196" t="s">
        <v>280</v>
      </c>
      <c r="IW196">
        <v>1</v>
      </c>
      <c r="IX196">
        <v>18</v>
      </c>
      <c r="IY196">
        <v>0.45</v>
      </c>
      <c r="IZ196">
        <v>0</v>
      </c>
      <c r="JA196">
        <v>0</v>
      </c>
      <c r="JB196">
        <v>0</v>
      </c>
      <c r="JC196">
        <v>1</v>
      </c>
      <c r="JD196">
        <v>2</v>
      </c>
      <c r="JE196">
        <v>0.05</v>
      </c>
      <c r="JF196">
        <v>0.5</v>
      </c>
      <c r="JG196" t="s">
        <v>2086</v>
      </c>
      <c r="JH196" s="14">
        <v>21.87</v>
      </c>
      <c r="JI196">
        <v>0</v>
      </c>
      <c r="JJ196">
        <v>0</v>
      </c>
      <c r="JK196" t="s">
        <v>2087</v>
      </c>
      <c r="JL196" t="s">
        <v>367</v>
      </c>
      <c r="JM196" s="2">
        <v>46095</v>
      </c>
    </row>
    <row r="197" spans="1:273" x14ac:dyDescent="0.25">
      <c r="A197" t="s">
        <v>2088</v>
      </c>
      <c r="B197" t="s">
        <v>2089</v>
      </c>
      <c r="C197" t="s">
        <v>2090</v>
      </c>
      <c r="D197" t="s">
        <v>2091</v>
      </c>
      <c r="E197">
        <v>69162</v>
      </c>
      <c r="F197" t="s">
        <v>1460</v>
      </c>
      <c r="G197" t="s">
        <v>2092</v>
      </c>
      <c r="H197" t="s">
        <v>387</v>
      </c>
      <c r="I197" s="1">
        <v>6483</v>
      </c>
      <c r="J197" s="1">
        <v>9602</v>
      </c>
      <c r="K197">
        <v>0</v>
      </c>
      <c r="L197">
        <v>1</v>
      </c>
      <c r="M197">
        <v>1965</v>
      </c>
      <c r="N197">
        <v>2017</v>
      </c>
      <c r="O197" t="s">
        <v>280</v>
      </c>
      <c r="Q197" t="s">
        <v>274</v>
      </c>
      <c r="R197" t="s">
        <v>1214</v>
      </c>
      <c r="S197" t="s">
        <v>389</v>
      </c>
      <c r="T197" t="s">
        <v>273</v>
      </c>
      <c r="U197" t="s">
        <v>277</v>
      </c>
      <c r="W197">
        <v>1</v>
      </c>
      <c r="X197" t="s">
        <v>273</v>
      </c>
      <c r="Y197" t="s">
        <v>273</v>
      </c>
      <c r="Z197">
        <v>216</v>
      </c>
      <c r="AA197" t="s">
        <v>280</v>
      </c>
      <c r="AE197" t="s">
        <v>273</v>
      </c>
      <c r="AG197" s="1">
        <v>7900</v>
      </c>
      <c r="AH197" s="1">
        <v>2550</v>
      </c>
      <c r="AI197">
        <v>52</v>
      </c>
      <c r="AJ197" s="1">
        <v>2730</v>
      </c>
      <c r="AK197" s="2">
        <v>45566</v>
      </c>
      <c r="AL197" s="2">
        <v>45930</v>
      </c>
      <c r="AM197" s="10">
        <v>572625</v>
      </c>
      <c r="AO197" s="10"/>
      <c r="AP197" t="s">
        <v>2093</v>
      </c>
      <c r="AQ197" s="10">
        <v>90000</v>
      </c>
      <c r="AS197" s="10"/>
      <c r="AT197" s="10">
        <v>662625</v>
      </c>
      <c r="AU197" s="10">
        <v>2365</v>
      </c>
      <c r="AV197" s="10">
        <v>0</v>
      </c>
      <c r="AW197" s="10">
        <v>0</v>
      </c>
      <c r="AX197" s="10">
        <v>0</v>
      </c>
      <c r="AY197" s="10">
        <v>0</v>
      </c>
      <c r="AZ197" s="10">
        <v>2365</v>
      </c>
      <c r="BB197" s="10">
        <v>0</v>
      </c>
      <c r="BC197" s="10">
        <v>0</v>
      </c>
      <c r="BD197" s="10">
        <v>161</v>
      </c>
      <c r="BE197" s="10">
        <v>0</v>
      </c>
      <c r="BF197" t="s">
        <v>2094</v>
      </c>
      <c r="BG197" s="10">
        <v>167000</v>
      </c>
      <c r="BH197" s="10">
        <v>167161</v>
      </c>
      <c r="BI197" s="10">
        <v>832151</v>
      </c>
      <c r="BJ197" s="10">
        <v>0</v>
      </c>
      <c r="BK197" s="10">
        <v>0</v>
      </c>
      <c r="BL197" s="10">
        <v>0</v>
      </c>
      <c r="BM197" s="10">
        <v>0</v>
      </c>
      <c r="BN197" s="10">
        <v>0</v>
      </c>
      <c r="BO197" t="s">
        <v>273</v>
      </c>
      <c r="BP197" t="s">
        <v>2095</v>
      </c>
      <c r="BQ197" s="10">
        <v>0</v>
      </c>
      <c r="BR197" s="10">
        <v>30</v>
      </c>
      <c r="BS197">
        <v>10</v>
      </c>
      <c r="BT197" s="10">
        <v>243922</v>
      </c>
      <c r="BU197" s="10">
        <v>92240</v>
      </c>
      <c r="BV197" s="10">
        <v>336162</v>
      </c>
      <c r="BW197" t="s">
        <v>273</v>
      </c>
      <c r="BX197" t="s">
        <v>273</v>
      </c>
      <c r="BY197" t="s">
        <v>273</v>
      </c>
      <c r="BZ197" t="s">
        <v>273</v>
      </c>
      <c r="CA197" t="s">
        <v>273</v>
      </c>
      <c r="CB197" t="s">
        <v>273</v>
      </c>
      <c r="CC197" t="s">
        <v>273</v>
      </c>
      <c r="CD197" t="s">
        <v>273</v>
      </c>
      <c r="CE197" t="s">
        <v>273</v>
      </c>
      <c r="CF197" t="s">
        <v>273</v>
      </c>
      <c r="CH197" s="10">
        <v>34647</v>
      </c>
      <c r="CI197" s="10">
        <v>370</v>
      </c>
      <c r="CJ197" s="10">
        <v>6000</v>
      </c>
      <c r="CK197" s="10">
        <v>41017</v>
      </c>
      <c r="CL197" s="10">
        <v>0</v>
      </c>
      <c r="CM197" s="10">
        <v>0</v>
      </c>
      <c r="CN197" s="10">
        <v>810</v>
      </c>
      <c r="CO197" s="10">
        <v>370</v>
      </c>
      <c r="CP197" s="10">
        <v>73819</v>
      </c>
      <c r="CQ197" s="10">
        <v>74999</v>
      </c>
      <c r="CR197" s="10">
        <v>452178</v>
      </c>
      <c r="CS197" s="10">
        <v>0</v>
      </c>
      <c r="CT197" s="1">
        <v>26239</v>
      </c>
      <c r="CU197" s="1">
        <v>1685</v>
      </c>
      <c r="CV197" s="1">
        <v>2633</v>
      </c>
      <c r="CW197" s="1">
        <v>25291</v>
      </c>
      <c r="CX197" s="1">
        <v>3222</v>
      </c>
      <c r="CY197">
        <v>480</v>
      </c>
      <c r="CZ197">
        <v>470</v>
      </c>
      <c r="DA197" s="1">
        <v>3232</v>
      </c>
      <c r="DB197" s="1">
        <v>1469</v>
      </c>
      <c r="DC197">
        <v>83</v>
      </c>
      <c r="DD197">
        <v>25</v>
      </c>
      <c r="DE197" s="1">
        <v>1527</v>
      </c>
      <c r="DF197">
        <v>22</v>
      </c>
      <c r="DG197">
        <v>0</v>
      </c>
      <c r="DH197">
        <v>0</v>
      </c>
      <c r="DI197">
        <v>22</v>
      </c>
      <c r="DJ197" t="s">
        <v>2096</v>
      </c>
      <c r="DK197">
        <v>6</v>
      </c>
      <c r="DL197">
        <v>0</v>
      </c>
      <c r="DM197">
        <v>0</v>
      </c>
      <c r="DN197">
        <v>6</v>
      </c>
      <c r="DO197" s="1">
        <v>30936</v>
      </c>
      <c r="DP197" s="1">
        <v>2248</v>
      </c>
      <c r="DQ197" s="1">
        <v>3128</v>
      </c>
      <c r="DR197" s="1">
        <v>30056</v>
      </c>
      <c r="DS197" t="s">
        <v>2097</v>
      </c>
      <c r="DT197">
        <v>0</v>
      </c>
      <c r="DU197" t="s">
        <v>280</v>
      </c>
      <c r="DV197" t="s">
        <v>273</v>
      </c>
      <c r="DW197" t="s">
        <v>280</v>
      </c>
      <c r="DX197" t="s">
        <v>280</v>
      </c>
      <c r="DY197" t="s">
        <v>280</v>
      </c>
      <c r="DZ197" t="s">
        <v>273</v>
      </c>
      <c r="EA197" t="s">
        <v>280</v>
      </c>
      <c r="EB197" t="s">
        <v>273</v>
      </c>
      <c r="EC197" t="s">
        <v>280</v>
      </c>
      <c r="ED197" t="s">
        <v>280</v>
      </c>
      <c r="EE197" t="s">
        <v>280</v>
      </c>
      <c r="EF197" t="s">
        <v>280</v>
      </c>
      <c r="EG197" s="1">
        <v>3628</v>
      </c>
      <c r="EH197" s="1">
        <v>31350</v>
      </c>
      <c r="EI197" t="s">
        <v>281</v>
      </c>
      <c r="EJ197" s="1">
        <v>1135</v>
      </c>
      <c r="EK197" t="s">
        <v>285</v>
      </c>
      <c r="EL197" s="1">
        <v>5665</v>
      </c>
      <c r="EM197" t="s">
        <v>281</v>
      </c>
      <c r="EN197" s="1">
        <v>8185</v>
      </c>
      <c r="EO197" s="1">
        <v>1565</v>
      </c>
      <c r="EP197">
        <v>89</v>
      </c>
      <c r="EQ197" s="1">
        <v>9839</v>
      </c>
      <c r="ER197" s="1">
        <v>2422</v>
      </c>
      <c r="ES197">
        <v>579</v>
      </c>
      <c r="ET197" s="1">
        <v>3001</v>
      </c>
      <c r="EU197" s="1">
        <v>1333</v>
      </c>
      <c r="EV197">
        <v>45</v>
      </c>
      <c r="EW197" s="1">
        <v>1378</v>
      </c>
      <c r="EX197" s="1">
        <v>5773</v>
      </c>
      <c r="EY197">
        <v>993</v>
      </c>
      <c r="EZ197" s="1">
        <v>6766</v>
      </c>
      <c r="FA197">
        <v>0</v>
      </c>
      <c r="FB197">
        <v>0</v>
      </c>
      <c r="FC197">
        <v>0</v>
      </c>
      <c r="FD197" s="1">
        <v>11145</v>
      </c>
      <c r="FE197" s="1">
        <v>17713</v>
      </c>
      <c r="FF197" s="1">
        <v>3182</v>
      </c>
      <c r="FG197" s="1">
        <v>20984</v>
      </c>
      <c r="FH197">
        <v>221</v>
      </c>
      <c r="FI197">
        <v>31</v>
      </c>
      <c r="FJ197" t="s">
        <v>280</v>
      </c>
      <c r="FK197" t="s">
        <v>362</v>
      </c>
      <c r="FV197" t="s">
        <v>280</v>
      </c>
      <c r="FW197" t="s">
        <v>280</v>
      </c>
      <c r="FX197" t="s">
        <v>273</v>
      </c>
      <c r="FY197" t="s">
        <v>280</v>
      </c>
      <c r="FZ197" t="s">
        <v>280</v>
      </c>
      <c r="GA197" t="s">
        <v>280</v>
      </c>
      <c r="GB197">
        <v>0</v>
      </c>
      <c r="GC197" s="12"/>
      <c r="GE197">
        <v>68</v>
      </c>
      <c r="GF197">
        <v>22</v>
      </c>
      <c r="GG197">
        <v>90</v>
      </c>
      <c r="GH197">
        <v>1</v>
      </c>
      <c r="GI197">
        <v>12</v>
      </c>
      <c r="GJ197">
        <v>28</v>
      </c>
      <c r="GK197">
        <v>131</v>
      </c>
      <c r="GL197">
        <v>126</v>
      </c>
      <c r="GM197">
        <v>5</v>
      </c>
      <c r="GN197">
        <v>0</v>
      </c>
      <c r="GO197">
        <v>131</v>
      </c>
      <c r="GP197">
        <v>657</v>
      </c>
      <c r="GQ197">
        <v>242</v>
      </c>
      <c r="GR197">
        <v>899</v>
      </c>
      <c r="GS197">
        <v>30</v>
      </c>
      <c r="GT197">
        <v>116</v>
      </c>
      <c r="GU197">
        <v>586</v>
      </c>
      <c r="GV197" s="1">
        <v>1631</v>
      </c>
      <c r="GW197" s="1">
        <v>1451</v>
      </c>
      <c r="GX197">
        <v>180</v>
      </c>
      <c r="GY197">
        <v>0</v>
      </c>
      <c r="GZ197" s="1">
        <v>1631</v>
      </c>
      <c r="HA197">
        <v>0</v>
      </c>
      <c r="HB197">
        <v>0</v>
      </c>
      <c r="HC197">
        <v>0</v>
      </c>
      <c r="HD197">
        <v>0</v>
      </c>
      <c r="HE197">
        <v>0</v>
      </c>
      <c r="HF197">
        <v>0</v>
      </c>
      <c r="HG197">
        <v>0</v>
      </c>
      <c r="HH197">
        <v>0</v>
      </c>
      <c r="HI197" t="s">
        <v>273</v>
      </c>
      <c r="HJ197">
        <v>81</v>
      </c>
      <c r="HK197" t="s">
        <v>273</v>
      </c>
      <c r="HL197">
        <v>0</v>
      </c>
      <c r="HM197" t="s">
        <v>273</v>
      </c>
      <c r="HN197">
        <v>29</v>
      </c>
      <c r="HO197" t="s">
        <v>495</v>
      </c>
      <c r="HP197" t="s">
        <v>273</v>
      </c>
      <c r="HQ197">
        <v>11</v>
      </c>
      <c r="HR197" t="s">
        <v>443</v>
      </c>
      <c r="HS197" t="s">
        <v>523</v>
      </c>
      <c r="HT197" t="s">
        <v>299</v>
      </c>
      <c r="HU197" t="s">
        <v>273</v>
      </c>
      <c r="HV197" t="s">
        <v>278</v>
      </c>
      <c r="HX197" t="s">
        <v>393</v>
      </c>
      <c r="HY197" t="s">
        <v>300</v>
      </c>
      <c r="HZ197">
        <v>343</v>
      </c>
      <c r="IA197">
        <v>226</v>
      </c>
      <c r="IB197" t="s">
        <v>273</v>
      </c>
      <c r="IC197" t="s">
        <v>273</v>
      </c>
      <c r="ID197" t="s">
        <v>280</v>
      </c>
      <c r="IE197" t="s">
        <v>273</v>
      </c>
      <c r="IF197" t="s">
        <v>273</v>
      </c>
      <c r="IG197" t="s">
        <v>273</v>
      </c>
      <c r="IH197" t="s">
        <v>280</v>
      </c>
      <c r="II197" t="s">
        <v>273</v>
      </c>
      <c r="IJ197" t="s">
        <v>280</v>
      </c>
      <c r="IK197" t="s">
        <v>273</v>
      </c>
      <c r="IL197" t="s">
        <v>280</v>
      </c>
      <c r="IM197" t="s">
        <v>280</v>
      </c>
      <c r="IN197" t="s">
        <v>280</v>
      </c>
      <c r="IO197" t="s">
        <v>280</v>
      </c>
      <c r="IP197" t="s">
        <v>273</v>
      </c>
      <c r="IQ197" t="s">
        <v>280</v>
      </c>
      <c r="IR197" t="s">
        <v>280</v>
      </c>
      <c r="IS197" t="s">
        <v>280</v>
      </c>
      <c r="IU197" t="s">
        <v>280</v>
      </c>
      <c r="IW197">
        <v>6</v>
      </c>
      <c r="IX197">
        <v>240</v>
      </c>
      <c r="IY197">
        <v>6</v>
      </c>
      <c r="IZ197">
        <v>0</v>
      </c>
      <c r="JA197">
        <v>0</v>
      </c>
      <c r="JB197">
        <v>0</v>
      </c>
      <c r="JC197">
        <v>0</v>
      </c>
      <c r="JD197">
        <v>0</v>
      </c>
      <c r="JE197">
        <v>0</v>
      </c>
      <c r="JF197">
        <v>6</v>
      </c>
      <c r="JG197" t="s">
        <v>302</v>
      </c>
      <c r="JH197" s="14">
        <v>28.83</v>
      </c>
      <c r="JI197">
        <v>1</v>
      </c>
      <c r="JJ197">
        <v>8</v>
      </c>
      <c r="JK197" t="s">
        <v>2098</v>
      </c>
      <c r="JL197" t="s">
        <v>302</v>
      </c>
      <c r="JM197" s="2">
        <v>46099</v>
      </c>
    </row>
    <row r="198" spans="1:273" x14ac:dyDescent="0.25">
      <c r="A198" t="s">
        <v>2099</v>
      </c>
      <c r="B198" t="s">
        <v>2100</v>
      </c>
      <c r="C198" t="s">
        <v>1999</v>
      </c>
      <c r="D198" t="s">
        <v>2101</v>
      </c>
      <c r="E198">
        <v>68663</v>
      </c>
      <c r="F198" t="s">
        <v>733</v>
      </c>
      <c r="G198" t="s">
        <v>2102</v>
      </c>
      <c r="H198" t="s">
        <v>400</v>
      </c>
      <c r="I198">
        <v>322</v>
      </c>
      <c r="J198">
        <v>539</v>
      </c>
      <c r="K198">
        <v>0</v>
      </c>
      <c r="L198">
        <v>0</v>
      </c>
      <c r="M198">
        <v>1934</v>
      </c>
      <c r="O198" t="s">
        <v>280</v>
      </c>
      <c r="Q198" t="s">
        <v>274</v>
      </c>
      <c r="R198" t="s">
        <v>275</v>
      </c>
      <c r="S198" t="s">
        <v>805</v>
      </c>
      <c r="T198" t="s">
        <v>273</v>
      </c>
      <c r="U198" t="s">
        <v>277</v>
      </c>
      <c r="W198">
        <v>1</v>
      </c>
      <c r="X198" t="s">
        <v>280</v>
      </c>
      <c r="Y198" t="s">
        <v>280</v>
      </c>
      <c r="AF198" t="s">
        <v>2103</v>
      </c>
      <c r="AG198" s="1">
        <v>2000</v>
      </c>
      <c r="AH198" s="1">
        <v>780</v>
      </c>
      <c r="AI198">
        <v>52</v>
      </c>
      <c r="AJ198">
        <v>780</v>
      </c>
      <c r="AK198" s="2">
        <v>45658</v>
      </c>
      <c r="AL198" s="2">
        <v>46022</v>
      </c>
      <c r="AM198" s="10">
        <v>11411</v>
      </c>
      <c r="AN198" t="s">
        <v>2104</v>
      </c>
      <c r="AO198" s="10">
        <v>13400</v>
      </c>
      <c r="AP198" t="s">
        <v>736</v>
      </c>
      <c r="AQ198" s="10">
        <v>1000</v>
      </c>
      <c r="AS198" s="10"/>
      <c r="AT198" s="10">
        <v>25811</v>
      </c>
      <c r="AU198" s="10">
        <v>200</v>
      </c>
      <c r="AV198" s="10">
        <v>0</v>
      </c>
      <c r="AW198" s="10">
        <v>0</v>
      </c>
      <c r="AX198" s="10">
        <v>0</v>
      </c>
      <c r="AY198" s="10">
        <v>0</v>
      </c>
      <c r="AZ198" s="10">
        <v>200</v>
      </c>
      <c r="BB198" s="10">
        <v>0</v>
      </c>
      <c r="BC198" s="10">
        <v>0</v>
      </c>
      <c r="BD198" s="10">
        <v>0</v>
      </c>
      <c r="BE198" s="10">
        <v>0</v>
      </c>
      <c r="BF198" t="s">
        <v>2105</v>
      </c>
      <c r="BG198" s="10">
        <v>5151</v>
      </c>
      <c r="BH198" s="10">
        <v>5151</v>
      </c>
      <c r="BI198" s="10">
        <v>31162</v>
      </c>
      <c r="BJ198" s="10">
        <v>1090</v>
      </c>
      <c r="BK198" s="10">
        <v>0</v>
      </c>
      <c r="BL198" s="10">
        <v>0</v>
      </c>
      <c r="BM198" s="10">
        <v>0</v>
      </c>
      <c r="BN198" s="10">
        <v>1090</v>
      </c>
      <c r="BO198" t="s">
        <v>280</v>
      </c>
      <c r="BQ198" s="10"/>
      <c r="BR198" s="10"/>
      <c r="BS198">
        <v>0</v>
      </c>
      <c r="BT198" s="10">
        <v>9109</v>
      </c>
      <c r="BU198" s="10">
        <v>1863</v>
      </c>
      <c r="BV198" s="10">
        <v>10972</v>
      </c>
      <c r="BW198" t="s">
        <v>280</v>
      </c>
      <c r="BX198" t="s">
        <v>280</v>
      </c>
      <c r="BY198" t="s">
        <v>280</v>
      </c>
      <c r="BZ198" t="s">
        <v>280</v>
      </c>
      <c r="CA198" t="s">
        <v>273</v>
      </c>
      <c r="CB198" t="s">
        <v>280</v>
      </c>
      <c r="CC198" t="s">
        <v>280</v>
      </c>
      <c r="CD198" t="s">
        <v>280</v>
      </c>
      <c r="CE198" t="s">
        <v>280</v>
      </c>
      <c r="CF198" t="s">
        <v>273</v>
      </c>
      <c r="CH198" s="10">
        <v>1033</v>
      </c>
      <c r="CI198" s="10">
        <v>0</v>
      </c>
      <c r="CJ198" s="10">
        <v>108</v>
      </c>
      <c r="CK198" s="10">
        <v>1141</v>
      </c>
      <c r="CL198" s="10">
        <v>0</v>
      </c>
      <c r="CM198" s="10">
        <v>0</v>
      </c>
      <c r="CN198" s="10">
        <v>0</v>
      </c>
      <c r="CO198" s="10">
        <v>0</v>
      </c>
      <c r="CP198" s="10">
        <v>9098</v>
      </c>
      <c r="CQ198" s="10">
        <v>9098</v>
      </c>
      <c r="CR198" s="10">
        <v>21211</v>
      </c>
      <c r="CS198" s="10">
        <v>1090</v>
      </c>
      <c r="CT198" s="1">
        <v>9133</v>
      </c>
      <c r="CU198">
        <v>267</v>
      </c>
      <c r="CV198">
        <v>433</v>
      </c>
      <c r="CW198" s="1">
        <v>8967</v>
      </c>
      <c r="CX198">
        <v>0</v>
      </c>
      <c r="CY198">
        <v>0</v>
      </c>
      <c r="CZ198">
        <v>0</v>
      </c>
      <c r="DA198">
        <v>0</v>
      </c>
      <c r="DB198">
        <v>0</v>
      </c>
      <c r="DC198">
        <v>0</v>
      </c>
      <c r="DD198">
        <v>0</v>
      </c>
      <c r="DE198">
        <v>0</v>
      </c>
      <c r="DF198">
        <v>0</v>
      </c>
      <c r="DG198">
        <v>0</v>
      </c>
      <c r="DH198">
        <v>0</v>
      </c>
      <c r="DI198">
        <v>0</v>
      </c>
      <c r="DJ198" t="s">
        <v>2106</v>
      </c>
      <c r="DK198">
        <v>6</v>
      </c>
      <c r="DL198">
        <v>5</v>
      </c>
      <c r="DM198">
        <v>0</v>
      </c>
      <c r="DN198">
        <v>11</v>
      </c>
      <c r="DO198" s="1">
        <v>9139</v>
      </c>
      <c r="DP198">
        <v>272</v>
      </c>
      <c r="DQ198">
        <v>433</v>
      </c>
      <c r="DR198" s="1">
        <v>8978</v>
      </c>
      <c r="DS198" t="s">
        <v>297</v>
      </c>
      <c r="DT198">
        <v>0</v>
      </c>
      <c r="DU198" t="s">
        <v>280</v>
      </c>
      <c r="DV198" t="s">
        <v>280</v>
      </c>
      <c r="DW198" t="s">
        <v>280</v>
      </c>
      <c r="DX198" t="s">
        <v>280</v>
      </c>
      <c r="DY198" t="s">
        <v>280</v>
      </c>
      <c r="DZ198" t="s">
        <v>280</v>
      </c>
      <c r="EA198" t="s">
        <v>280</v>
      </c>
      <c r="EB198" t="s">
        <v>280</v>
      </c>
      <c r="EC198" t="s">
        <v>280</v>
      </c>
      <c r="ED198" t="s">
        <v>280</v>
      </c>
      <c r="EE198" t="s">
        <v>280</v>
      </c>
      <c r="EF198" t="s">
        <v>280</v>
      </c>
      <c r="EG198">
        <v>492</v>
      </c>
      <c r="EH198">
        <v>952</v>
      </c>
      <c r="EI198" t="s">
        <v>281</v>
      </c>
      <c r="EJ198">
        <v>150</v>
      </c>
      <c r="EK198" t="s">
        <v>285</v>
      </c>
      <c r="EL198">
        <v>0</v>
      </c>
      <c r="EM198" t="s">
        <v>312</v>
      </c>
      <c r="EN198">
        <v>379</v>
      </c>
      <c r="EO198">
        <v>443</v>
      </c>
      <c r="EP198">
        <v>0</v>
      </c>
      <c r="EQ198">
        <v>822</v>
      </c>
      <c r="ER198">
        <v>0</v>
      </c>
      <c r="ES198">
        <v>0</v>
      </c>
      <c r="ET198">
        <v>0</v>
      </c>
      <c r="EU198">
        <v>0</v>
      </c>
      <c r="EV198">
        <v>0</v>
      </c>
      <c r="EW198">
        <v>0</v>
      </c>
      <c r="EX198">
        <v>0</v>
      </c>
      <c r="EY198">
        <v>0</v>
      </c>
      <c r="EZ198">
        <v>0</v>
      </c>
      <c r="FA198">
        <v>0</v>
      </c>
      <c r="FB198">
        <v>0</v>
      </c>
      <c r="FC198">
        <v>0</v>
      </c>
      <c r="FD198">
        <v>0</v>
      </c>
      <c r="FE198">
        <v>379</v>
      </c>
      <c r="FF198">
        <v>443</v>
      </c>
      <c r="FG198">
        <v>822</v>
      </c>
      <c r="FH198">
        <v>0</v>
      </c>
      <c r="FI198">
        <v>0</v>
      </c>
      <c r="FJ198" t="s">
        <v>280</v>
      </c>
      <c r="FK198" t="s">
        <v>362</v>
      </c>
      <c r="FV198" t="s">
        <v>280</v>
      </c>
      <c r="FW198" t="s">
        <v>280</v>
      </c>
      <c r="FX198" t="s">
        <v>273</v>
      </c>
      <c r="FY198" t="s">
        <v>280</v>
      </c>
      <c r="FZ198" t="s">
        <v>280</v>
      </c>
      <c r="GA198" t="s">
        <v>280</v>
      </c>
      <c r="GB198">
        <v>0</v>
      </c>
      <c r="GC198" s="12"/>
      <c r="GE198">
        <v>0</v>
      </c>
      <c r="GF198">
        <v>14</v>
      </c>
      <c r="GG198">
        <v>14</v>
      </c>
      <c r="GH198">
        <v>0</v>
      </c>
      <c r="GI198">
        <v>0</v>
      </c>
      <c r="GJ198">
        <v>0</v>
      </c>
      <c r="GK198">
        <v>14</v>
      </c>
      <c r="GL198">
        <v>13</v>
      </c>
      <c r="GM198">
        <v>1</v>
      </c>
      <c r="GN198">
        <v>0</v>
      </c>
      <c r="GO198">
        <v>14</v>
      </c>
      <c r="GP198">
        <v>0</v>
      </c>
      <c r="GQ198">
        <v>179</v>
      </c>
      <c r="GR198">
        <v>179</v>
      </c>
      <c r="GS198">
        <v>0</v>
      </c>
      <c r="GT198">
        <v>0</v>
      </c>
      <c r="GU198">
        <v>0</v>
      </c>
      <c r="GV198">
        <v>179</v>
      </c>
      <c r="GW198">
        <v>138</v>
      </c>
      <c r="GX198">
        <v>41</v>
      </c>
      <c r="GY198">
        <v>0</v>
      </c>
      <c r="GZ198">
        <v>179</v>
      </c>
      <c r="HA198">
        <v>0</v>
      </c>
      <c r="HB198">
        <v>0</v>
      </c>
      <c r="HC198">
        <v>1</v>
      </c>
      <c r="HD198">
        <v>0</v>
      </c>
      <c r="HE198">
        <v>0</v>
      </c>
      <c r="HF198">
        <v>0</v>
      </c>
      <c r="HG198">
        <v>0</v>
      </c>
      <c r="HH198">
        <v>0</v>
      </c>
      <c r="HI198" t="s">
        <v>273</v>
      </c>
      <c r="HJ198">
        <v>40</v>
      </c>
      <c r="HK198" t="s">
        <v>280</v>
      </c>
      <c r="HM198" t="s">
        <v>280</v>
      </c>
      <c r="HO198" t="s">
        <v>2107</v>
      </c>
      <c r="HP198" t="s">
        <v>273</v>
      </c>
      <c r="HQ198">
        <v>0</v>
      </c>
      <c r="HR198" t="s">
        <v>509</v>
      </c>
      <c r="HS198" t="s">
        <v>2108</v>
      </c>
      <c r="HT198" t="s">
        <v>284</v>
      </c>
      <c r="HU198" t="s">
        <v>273</v>
      </c>
      <c r="HV198" t="s">
        <v>278</v>
      </c>
      <c r="HX198" t="s">
        <v>366</v>
      </c>
      <c r="HZ198">
        <v>35</v>
      </c>
      <c r="IA198">
        <v>35</v>
      </c>
      <c r="IB198" t="s">
        <v>280</v>
      </c>
      <c r="IC198" t="s">
        <v>280</v>
      </c>
      <c r="ID198" t="s">
        <v>280</v>
      </c>
      <c r="IE198" t="s">
        <v>280</v>
      </c>
      <c r="IF198" t="s">
        <v>280</v>
      </c>
      <c r="IG198" t="s">
        <v>280</v>
      </c>
      <c r="IH198" t="s">
        <v>280</v>
      </c>
      <c r="II198" t="s">
        <v>280</v>
      </c>
      <c r="IJ198" t="s">
        <v>280</v>
      </c>
      <c r="IK198" t="s">
        <v>280</v>
      </c>
      <c r="IL198" t="s">
        <v>280</v>
      </c>
      <c r="IM198" t="s">
        <v>280</v>
      </c>
      <c r="IN198" t="s">
        <v>280</v>
      </c>
      <c r="IO198" t="s">
        <v>280</v>
      </c>
      <c r="IP198" t="s">
        <v>280</v>
      </c>
      <c r="IQ198" t="s">
        <v>280</v>
      </c>
      <c r="IR198" t="s">
        <v>280</v>
      </c>
      <c r="IS198" t="s">
        <v>280</v>
      </c>
      <c r="IU198" t="s">
        <v>280</v>
      </c>
      <c r="IW198">
        <v>2</v>
      </c>
      <c r="IX198">
        <v>15</v>
      </c>
      <c r="IY198">
        <v>0.38</v>
      </c>
      <c r="IZ198">
        <v>0</v>
      </c>
      <c r="JA198">
        <v>0</v>
      </c>
      <c r="JB198">
        <v>0</v>
      </c>
      <c r="JC198">
        <v>0</v>
      </c>
      <c r="JD198">
        <v>0</v>
      </c>
      <c r="JE198">
        <v>0</v>
      </c>
      <c r="JF198">
        <v>0.38</v>
      </c>
      <c r="JG198" t="s">
        <v>367</v>
      </c>
      <c r="JH198" s="14">
        <v>13.5</v>
      </c>
      <c r="JI198">
        <v>2</v>
      </c>
      <c r="JJ198">
        <v>1</v>
      </c>
      <c r="JK198" t="s">
        <v>2109</v>
      </c>
      <c r="JL198" t="s">
        <v>2110</v>
      </c>
      <c r="JM198" s="2">
        <v>46093</v>
      </c>
    </row>
    <row r="199" spans="1:273" x14ac:dyDescent="0.25">
      <c r="A199" t="s">
        <v>2111</v>
      </c>
      <c r="B199" t="s">
        <v>2112</v>
      </c>
      <c r="C199" t="s">
        <v>2113</v>
      </c>
      <c r="D199" t="s">
        <v>2114</v>
      </c>
      <c r="E199">
        <v>68664</v>
      </c>
      <c r="F199" t="s">
        <v>948</v>
      </c>
      <c r="G199" t="s">
        <v>2115</v>
      </c>
      <c r="H199" t="s">
        <v>310</v>
      </c>
      <c r="I199">
        <v>243</v>
      </c>
      <c r="J199">
        <v>243</v>
      </c>
      <c r="K199">
        <v>0</v>
      </c>
      <c r="L199">
        <v>0</v>
      </c>
      <c r="M199">
        <v>1949</v>
      </c>
      <c r="N199">
        <v>2000</v>
      </c>
      <c r="O199" t="s">
        <v>280</v>
      </c>
      <c r="Q199" t="s">
        <v>274</v>
      </c>
      <c r="R199" t="s">
        <v>275</v>
      </c>
      <c r="S199" t="s">
        <v>276</v>
      </c>
      <c r="T199" t="s">
        <v>273</v>
      </c>
      <c r="U199" t="s">
        <v>277</v>
      </c>
      <c r="W199">
        <v>1</v>
      </c>
      <c r="X199" t="s">
        <v>273</v>
      </c>
      <c r="Y199" t="s">
        <v>280</v>
      </c>
      <c r="AG199">
        <v>600</v>
      </c>
      <c r="AH199" s="1">
        <v>832</v>
      </c>
      <c r="AI199">
        <v>52</v>
      </c>
      <c r="AJ199">
        <v>832</v>
      </c>
      <c r="AK199" s="2">
        <v>45566</v>
      </c>
      <c r="AL199" s="2">
        <v>45930</v>
      </c>
      <c r="AM199" s="10">
        <v>22768</v>
      </c>
      <c r="AO199" s="10"/>
      <c r="AQ199" s="10"/>
      <c r="AS199" s="10"/>
      <c r="AT199" s="10">
        <v>22768</v>
      </c>
      <c r="AU199" s="10">
        <v>200</v>
      </c>
      <c r="AV199" s="10">
        <v>0</v>
      </c>
      <c r="AW199" s="10">
        <v>0</v>
      </c>
      <c r="AX199" s="10">
        <v>0</v>
      </c>
      <c r="AY199" s="10">
        <v>0</v>
      </c>
      <c r="AZ199" s="10">
        <v>200</v>
      </c>
      <c r="BB199" s="10">
        <v>0</v>
      </c>
      <c r="BC199" s="10">
        <v>0</v>
      </c>
      <c r="BD199" s="10">
        <v>0</v>
      </c>
      <c r="BE199" s="10">
        <v>0</v>
      </c>
      <c r="BF199" t="s">
        <v>612</v>
      </c>
      <c r="BG199" s="10">
        <v>775</v>
      </c>
      <c r="BH199" s="10">
        <v>775</v>
      </c>
      <c r="BI199" s="10">
        <v>23743</v>
      </c>
      <c r="BJ199" s="10">
        <v>0</v>
      </c>
      <c r="BK199" s="10">
        <v>0</v>
      </c>
      <c r="BL199" s="10">
        <v>0</v>
      </c>
      <c r="BM199" s="10">
        <v>0</v>
      </c>
      <c r="BN199" s="10">
        <v>0</v>
      </c>
      <c r="BO199" t="s">
        <v>280</v>
      </c>
      <c r="BQ199" s="10"/>
      <c r="BR199" s="10"/>
      <c r="BS199">
        <v>0</v>
      </c>
      <c r="BT199" s="10">
        <v>9750</v>
      </c>
      <c r="BU199" s="10">
        <v>2137</v>
      </c>
      <c r="BV199" s="10">
        <v>11887</v>
      </c>
      <c r="BW199" t="s">
        <v>280</v>
      </c>
      <c r="BX199" t="s">
        <v>280</v>
      </c>
      <c r="BY199" t="s">
        <v>280</v>
      </c>
      <c r="BZ199" t="s">
        <v>280</v>
      </c>
      <c r="CA199" t="s">
        <v>280</v>
      </c>
      <c r="CB199" t="s">
        <v>280</v>
      </c>
      <c r="CC199" t="s">
        <v>280</v>
      </c>
      <c r="CD199" t="s">
        <v>280</v>
      </c>
      <c r="CE199" t="s">
        <v>280</v>
      </c>
      <c r="CF199" t="s">
        <v>280</v>
      </c>
      <c r="CH199" s="10">
        <v>1653</v>
      </c>
      <c r="CI199" s="10">
        <v>0</v>
      </c>
      <c r="CJ199" s="10">
        <v>245</v>
      </c>
      <c r="CK199" s="10">
        <v>1898</v>
      </c>
      <c r="CL199" s="10">
        <v>775</v>
      </c>
      <c r="CM199" s="10">
        <v>0</v>
      </c>
      <c r="CN199" s="10">
        <v>0</v>
      </c>
      <c r="CO199" s="10">
        <v>0</v>
      </c>
      <c r="CP199" s="10">
        <v>628</v>
      </c>
      <c r="CQ199" s="10">
        <v>1403</v>
      </c>
      <c r="CR199" s="10">
        <v>15188</v>
      </c>
      <c r="CS199" s="10">
        <v>0</v>
      </c>
      <c r="CT199" s="1">
        <v>3113</v>
      </c>
      <c r="CU199">
        <v>38</v>
      </c>
      <c r="CV199">
        <v>715</v>
      </c>
      <c r="CW199" s="1">
        <v>2436</v>
      </c>
      <c r="CX199">
        <v>0</v>
      </c>
      <c r="CY199">
        <v>0</v>
      </c>
      <c r="CZ199">
        <v>0</v>
      </c>
      <c r="DA199">
        <v>0</v>
      </c>
      <c r="DB199">
        <v>624</v>
      </c>
      <c r="DC199">
        <v>92</v>
      </c>
      <c r="DD199">
        <v>0</v>
      </c>
      <c r="DE199">
        <v>716</v>
      </c>
      <c r="DF199">
        <v>3</v>
      </c>
      <c r="DG199">
        <v>0</v>
      </c>
      <c r="DH199">
        <v>0</v>
      </c>
      <c r="DI199">
        <v>3</v>
      </c>
      <c r="DJ199" t="s">
        <v>297</v>
      </c>
      <c r="DK199">
        <v>0</v>
      </c>
      <c r="DL199">
        <v>0</v>
      </c>
      <c r="DM199">
        <v>0</v>
      </c>
      <c r="DN199">
        <v>0</v>
      </c>
      <c r="DO199" s="1">
        <v>3737</v>
      </c>
      <c r="DP199">
        <v>130</v>
      </c>
      <c r="DQ199">
        <v>715</v>
      </c>
      <c r="DR199" s="1">
        <v>3152</v>
      </c>
      <c r="DS199" t="s">
        <v>297</v>
      </c>
      <c r="DT199">
        <v>0</v>
      </c>
      <c r="DU199" t="s">
        <v>280</v>
      </c>
      <c r="DV199" t="s">
        <v>280</v>
      </c>
      <c r="DW199" t="s">
        <v>280</v>
      </c>
      <c r="DX199" t="s">
        <v>280</v>
      </c>
      <c r="DY199" t="s">
        <v>280</v>
      </c>
      <c r="DZ199" t="s">
        <v>280</v>
      </c>
      <c r="EA199" t="s">
        <v>280</v>
      </c>
      <c r="EB199" t="s">
        <v>280</v>
      </c>
      <c r="EC199" t="s">
        <v>280</v>
      </c>
      <c r="ED199" t="s">
        <v>280</v>
      </c>
      <c r="EE199" t="s">
        <v>280</v>
      </c>
      <c r="EF199" t="s">
        <v>280</v>
      </c>
      <c r="EG199">
        <v>73</v>
      </c>
      <c r="EH199" s="1">
        <v>1056</v>
      </c>
      <c r="EI199" t="s">
        <v>281</v>
      </c>
      <c r="EJ199">
        <v>200</v>
      </c>
      <c r="EK199" t="s">
        <v>285</v>
      </c>
      <c r="EL199">
        <v>273</v>
      </c>
      <c r="EM199" t="s">
        <v>281</v>
      </c>
      <c r="EN199">
        <v>226</v>
      </c>
      <c r="EO199">
        <v>85</v>
      </c>
      <c r="EP199">
        <v>0</v>
      </c>
      <c r="EQ199">
        <v>311</v>
      </c>
      <c r="ER199">
        <v>0</v>
      </c>
      <c r="ES199">
        <v>0</v>
      </c>
      <c r="ET199">
        <v>0</v>
      </c>
      <c r="EU199">
        <v>0</v>
      </c>
      <c r="EV199">
        <v>0</v>
      </c>
      <c r="EW199">
        <v>0</v>
      </c>
      <c r="EX199">
        <v>0</v>
      </c>
      <c r="EY199">
        <v>0</v>
      </c>
      <c r="EZ199">
        <v>0</v>
      </c>
      <c r="FA199">
        <v>0</v>
      </c>
      <c r="FB199">
        <v>0</v>
      </c>
      <c r="FC199">
        <v>0</v>
      </c>
      <c r="FD199">
        <v>0</v>
      </c>
      <c r="FE199">
        <v>226</v>
      </c>
      <c r="FF199">
        <v>85</v>
      </c>
      <c r="FG199">
        <v>311</v>
      </c>
      <c r="FH199">
        <v>0</v>
      </c>
      <c r="FI199">
        <v>0</v>
      </c>
      <c r="FJ199" t="s">
        <v>273</v>
      </c>
      <c r="FK199" t="s">
        <v>362</v>
      </c>
      <c r="FV199" t="s">
        <v>280</v>
      </c>
      <c r="FW199" t="s">
        <v>280</v>
      </c>
      <c r="FX199" t="s">
        <v>273</v>
      </c>
      <c r="FY199" t="s">
        <v>280</v>
      </c>
      <c r="FZ199" t="s">
        <v>280</v>
      </c>
      <c r="GA199" t="s">
        <v>280</v>
      </c>
      <c r="GB199">
        <v>3</v>
      </c>
      <c r="GC199" s="12"/>
      <c r="GE199">
        <v>1</v>
      </c>
      <c r="GF199">
        <v>5</v>
      </c>
      <c r="GG199">
        <v>6</v>
      </c>
      <c r="GH199">
        <v>0</v>
      </c>
      <c r="GI199">
        <v>0</v>
      </c>
      <c r="GJ199">
        <v>3</v>
      </c>
      <c r="GK199">
        <v>9</v>
      </c>
      <c r="GL199">
        <v>8</v>
      </c>
      <c r="GM199">
        <v>1</v>
      </c>
      <c r="GN199">
        <v>0</v>
      </c>
      <c r="GO199">
        <v>9</v>
      </c>
      <c r="GP199">
        <v>12</v>
      </c>
      <c r="GQ199">
        <v>60</v>
      </c>
      <c r="GR199">
        <v>72</v>
      </c>
      <c r="GS199">
        <v>0</v>
      </c>
      <c r="GT199">
        <v>0</v>
      </c>
      <c r="GU199">
        <v>192</v>
      </c>
      <c r="GV199">
        <v>264</v>
      </c>
      <c r="GW199">
        <v>252</v>
      </c>
      <c r="GX199">
        <v>12</v>
      </c>
      <c r="GY199">
        <v>0</v>
      </c>
      <c r="GZ199">
        <v>264</v>
      </c>
      <c r="HA199">
        <v>0</v>
      </c>
      <c r="HB199">
        <v>0</v>
      </c>
      <c r="HC199">
        <v>16</v>
      </c>
      <c r="HD199">
        <v>75</v>
      </c>
      <c r="HE199">
        <v>0</v>
      </c>
      <c r="HF199">
        <v>0</v>
      </c>
      <c r="HG199">
        <v>1</v>
      </c>
      <c r="HH199">
        <v>2</v>
      </c>
      <c r="HI199" t="s">
        <v>273</v>
      </c>
      <c r="HJ199">
        <v>7</v>
      </c>
      <c r="HK199" t="s">
        <v>280</v>
      </c>
      <c r="HM199" t="s">
        <v>280</v>
      </c>
      <c r="HO199" t="s">
        <v>2116</v>
      </c>
      <c r="HP199" t="s">
        <v>273</v>
      </c>
      <c r="HQ199">
        <v>4</v>
      </c>
      <c r="HR199" t="s">
        <v>512</v>
      </c>
      <c r="HS199" t="s">
        <v>565</v>
      </c>
      <c r="HT199" t="s">
        <v>299</v>
      </c>
      <c r="HU199" t="s">
        <v>273</v>
      </c>
      <c r="HV199" t="s">
        <v>278</v>
      </c>
      <c r="HX199" t="s">
        <v>393</v>
      </c>
      <c r="HZ199">
        <v>34</v>
      </c>
      <c r="IA199">
        <v>59</v>
      </c>
      <c r="IB199" t="s">
        <v>280</v>
      </c>
      <c r="IC199" t="s">
        <v>280</v>
      </c>
      <c r="ID199" t="s">
        <v>280</v>
      </c>
      <c r="IE199" t="s">
        <v>280</v>
      </c>
      <c r="IF199" t="s">
        <v>280</v>
      </c>
      <c r="IG199" t="s">
        <v>280</v>
      </c>
      <c r="IH199" t="s">
        <v>280</v>
      </c>
      <c r="II199" t="s">
        <v>280</v>
      </c>
      <c r="IJ199" t="s">
        <v>280</v>
      </c>
      <c r="IK199" t="s">
        <v>280</v>
      </c>
      <c r="IL199" t="s">
        <v>280</v>
      </c>
      <c r="IM199" t="s">
        <v>280</v>
      </c>
      <c r="IN199" t="s">
        <v>280</v>
      </c>
      <c r="IO199" t="s">
        <v>280</v>
      </c>
      <c r="IP199" t="s">
        <v>280</v>
      </c>
      <c r="IQ199" t="s">
        <v>280</v>
      </c>
      <c r="IR199" t="s">
        <v>280</v>
      </c>
      <c r="IS199" t="s">
        <v>280</v>
      </c>
      <c r="IU199" t="s">
        <v>280</v>
      </c>
      <c r="IW199">
        <v>1</v>
      </c>
      <c r="IX199">
        <v>16</v>
      </c>
      <c r="IY199">
        <v>0.4</v>
      </c>
      <c r="IZ199">
        <v>0</v>
      </c>
      <c r="JA199">
        <v>0</v>
      </c>
      <c r="JB199">
        <v>0</v>
      </c>
      <c r="JC199">
        <v>0</v>
      </c>
      <c r="JD199">
        <v>0</v>
      </c>
      <c r="JE199">
        <v>0</v>
      </c>
      <c r="JF199">
        <v>0.4</v>
      </c>
      <c r="JG199" t="s">
        <v>302</v>
      </c>
      <c r="JH199" s="14">
        <v>16</v>
      </c>
      <c r="JI199">
        <v>6</v>
      </c>
      <c r="JJ199">
        <v>6</v>
      </c>
      <c r="JK199" t="s">
        <v>2117</v>
      </c>
      <c r="JL199" t="s">
        <v>302</v>
      </c>
      <c r="JM199" s="2">
        <v>46092</v>
      </c>
    </row>
    <row r="200" spans="1:273" x14ac:dyDescent="0.25">
      <c r="A200" t="s">
        <v>2118</v>
      </c>
      <c r="B200" t="s">
        <v>2119</v>
      </c>
      <c r="C200" t="s">
        <v>2119</v>
      </c>
      <c r="D200" t="s">
        <v>2120</v>
      </c>
      <c r="E200">
        <v>68776</v>
      </c>
      <c r="F200" t="s">
        <v>914</v>
      </c>
      <c r="G200" t="s">
        <v>2121</v>
      </c>
      <c r="H200" t="s">
        <v>310</v>
      </c>
      <c r="I200" s="1">
        <v>13910</v>
      </c>
      <c r="J200" s="1">
        <v>13910</v>
      </c>
      <c r="K200">
        <v>0</v>
      </c>
      <c r="L200">
        <v>0</v>
      </c>
      <c r="M200">
        <v>2004</v>
      </c>
      <c r="N200">
        <v>2004</v>
      </c>
      <c r="O200" t="s">
        <v>273</v>
      </c>
      <c r="Q200" t="s">
        <v>274</v>
      </c>
      <c r="R200" t="s">
        <v>275</v>
      </c>
      <c r="S200" t="s">
        <v>276</v>
      </c>
      <c r="T200" t="s">
        <v>273</v>
      </c>
      <c r="U200" t="s">
        <v>277</v>
      </c>
      <c r="W200">
        <v>1</v>
      </c>
      <c r="X200" t="s">
        <v>273</v>
      </c>
      <c r="Y200" t="s">
        <v>273</v>
      </c>
      <c r="Z200">
        <v>13</v>
      </c>
      <c r="AA200" t="s">
        <v>273</v>
      </c>
      <c r="AC200" t="s">
        <v>273</v>
      </c>
      <c r="AE200" t="s">
        <v>273</v>
      </c>
      <c r="AG200" s="1">
        <v>16385</v>
      </c>
      <c r="AH200" s="1">
        <v>3040</v>
      </c>
      <c r="AI200">
        <v>52</v>
      </c>
      <c r="AJ200" s="1">
        <v>3040</v>
      </c>
      <c r="AK200" s="2">
        <v>45566</v>
      </c>
      <c r="AL200" s="2">
        <v>45930</v>
      </c>
      <c r="AM200" s="10">
        <v>753062</v>
      </c>
      <c r="AO200" s="10"/>
      <c r="AQ200" s="10"/>
      <c r="AS200" s="10"/>
      <c r="AT200" s="10">
        <v>753062</v>
      </c>
      <c r="AU200" s="10">
        <v>1830</v>
      </c>
      <c r="AV200" s="10">
        <v>0</v>
      </c>
      <c r="AW200" s="10">
        <v>621</v>
      </c>
      <c r="AX200" s="10">
        <v>3011</v>
      </c>
      <c r="AY200" s="10">
        <v>500</v>
      </c>
      <c r="AZ200" s="10">
        <v>5962</v>
      </c>
      <c r="BA200" t="s">
        <v>2122</v>
      </c>
      <c r="BB200" s="10">
        <v>11559</v>
      </c>
      <c r="BC200" s="10">
        <v>11559</v>
      </c>
      <c r="BD200" s="10">
        <v>0</v>
      </c>
      <c r="BE200" s="10">
        <v>0</v>
      </c>
      <c r="BF200" t="s">
        <v>278</v>
      </c>
      <c r="BG200" s="10">
        <v>0</v>
      </c>
      <c r="BH200" s="10">
        <v>0</v>
      </c>
      <c r="BI200" s="10">
        <v>770583</v>
      </c>
      <c r="BJ200" s="10">
        <v>0</v>
      </c>
      <c r="BK200" s="10">
        <v>0</v>
      </c>
      <c r="BL200" s="10">
        <v>0</v>
      </c>
      <c r="BM200" s="10">
        <v>0</v>
      </c>
      <c r="BN200" s="10">
        <v>0</v>
      </c>
      <c r="BO200" t="s">
        <v>273</v>
      </c>
      <c r="BP200" t="s">
        <v>2123</v>
      </c>
      <c r="BQ200" s="10">
        <v>75</v>
      </c>
      <c r="BR200" s="10">
        <v>75</v>
      </c>
      <c r="BS200">
        <v>19</v>
      </c>
      <c r="BT200" s="10">
        <v>400000</v>
      </c>
      <c r="BU200" s="10">
        <v>31212</v>
      </c>
      <c r="BV200" s="10">
        <v>431212</v>
      </c>
      <c r="BW200" t="s">
        <v>273</v>
      </c>
      <c r="BX200" t="s">
        <v>280</v>
      </c>
      <c r="BY200" t="s">
        <v>273</v>
      </c>
      <c r="BZ200" t="s">
        <v>273</v>
      </c>
      <c r="CA200" t="s">
        <v>273</v>
      </c>
      <c r="CB200" t="s">
        <v>273</v>
      </c>
      <c r="CC200" t="s">
        <v>273</v>
      </c>
      <c r="CD200" t="s">
        <v>273</v>
      </c>
      <c r="CE200" t="s">
        <v>273</v>
      </c>
      <c r="CF200" t="s">
        <v>273</v>
      </c>
      <c r="CH200" s="10">
        <v>29538</v>
      </c>
      <c r="CI200" s="10">
        <v>8250</v>
      </c>
      <c r="CJ200" s="10">
        <v>0</v>
      </c>
      <c r="CK200" s="10">
        <v>37788</v>
      </c>
      <c r="CL200" s="10">
        <v>1100</v>
      </c>
      <c r="CM200" s="10">
        <v>2756</v>
      </c>
      <c r="CN200" s="10">
        <v>0</v>
      </c>
      <c r="CO200" s="10">
        <v>0</v>
      </c>
      <c r="CP200" s="10">
        <v>5018</v>
      </c>
      <c r="CQ200" s="10">
        <v>8874</v>
      </c>
      <c r="CR200" s="10">
        <v>477874</v>
      </c>
      <c r="CS200" s="10">
        <v>0</v>
      </c>
      <c r="CT200" s="1">
        <v>35053</v>
      </c>
      <c r="CU200" s="1">
        <v>1619</v>
      </c>
      <c r="CV200">
        <v>790</v>
      </c>
      <c r="CW200" s="1">
        <v>35882</v>
      </c>
      <c r="CX200" s="1">
        <v>1361</v>
      </c>
      <c r="CY200">
        <v>0</v>
      </c>
      <c r="CZ200">
        <v>127</v>
      </c>
      <c r="DA200" s="1">
        <v>1234</v>
      </c>
      <c r="DB200" s="1">
        <v>2844</v>
      </c>
      <c r="DC200">
        <v>112</v>
      </c>
      <c r="DD200">
        <v>126</v>
      </c>
      <c r="DE200" s="1">
        <v>2830</v>
      </c>
      <c r="DF200">
        <v>572</v>
      </c>
      <c r="DG200">
        <v>507</v>
      </c>
      <c r="DH200">
        <v>527</v>
      </c>
      <c r="DI200">
        <v>552</v>
      </c>
      <c r="DJ200" t="s">
        <v>2124</v>
      </c>
      <c r="DK200">
        <v>107</v>
      </c>
      <c r="DL200">
        <v>0</v>
      </c>
      <c r="DM200">
        <v>0</v>
      </c>
      <c r="DN200">
        <v>107</v>
      </c>
      <c r="DO200" s="1">
        <v>39365</v>
      </c>
      <c r="DP200" s="1">
        <v>1731</v>
      </c>
      <c r="DQ200" s="1">
        <v>1043</v>
      </c>
      <c r="DR200" s="1">
        <v>40053</v>
      </c>
      <c r="DS200" t="s">
        <v>2125</v>
      </c>
      <c r="DT200">
        <v>0</v>
      </c>
      <c r="DU200" t="s">
        <v>273</v>
      </c>
      <c r="DV200" t="s">
        <v>273</v>
      </c>
      <c r="DW200" t="s">
        <v>273</v>
      </c>
      <c r="DX200" t="s">
        <v>273</v>
      </c>
      <c r="DY200" t="s">
        <v>273</v>
      </c>
      <c r="DZ200" t="s">
        <v>273</v>
      </c>
      <c r="EA200" t="s">
        <v>273</v>
      </c>
      <c r="EB200" t="s">
        <v>273</v>
      </c>
      <c r="EC200" t="s">
        <v>280</v>
      </c>
      <c r="ED200" t="s">
        <v>280</v>
      </c>
      <c r="EE200" t="s">
        <v>273</v>
      </c>
      <c r="EF200" t="s">
        <v>280</v>
      </c>
      <c r="EG200" s="1">
        <v>7282</v>
      </c>
      <c r="EH200" s="1">
        <v>55359</v>
      </c>
      <c r="EI200" t="s">
        <v>281</v>
      </c>
      <c r="EJ200" s="1">
        <v>2809</v>
      </c>
      <c r="EK200" t="s">
        <v>281</v>
      </c>
      <c r="EL200" s="1">
        <v>7078</v>
      </c>
      <c r="EM200" t="s">
        <v>281</v>
      </c>
      <c r="EN200" s="1">
        <v>5302</v>
      </c>
      <c r="EO200" s="1">
        <v>4804</v>
      </c>
      <c r="EP200">
        <v>0</v>
      </c>
      <c r="EQ200" s="1">
        <v>10106</v>
      </c>
      <c r="ER200" s="1">
        <v>2003</v>
      </c>
      <c r="ES200">
        <v>392</v>
      </c>
      <c r="ET200" s="1">
        <v>2395</v>
      </c>
      <c r="EU200">
        <v>455</v>
      </c>
      <c r="EV200">
        <v>9</v>
      </c>
      <c r="EW200">
        <v>464</v>
      </c>
      <c r="EX200" s="1">
        <v>2679</v>
      </c>
      <c r="EY200">
        <v>566</v>
      </c>
      <c r="EZ200" s="1">
        <v>3245</v>
      </c>
      <c r="FA200">
        <v>336</v>
      </c>
      <c r="FB200">
        <v>0</v>
      </c>
      <c r="FC200">
        <v>336</v>
      </c>
      <c r="FD200" s="1">
        <v>6440</v>
      </c>
      <c r="FE200" s="1">
        <v>10775</v>
      </c>
      <c r="FF200" s="1">
        <v>5771</v>
      </c>
      <c r="FG200" s="1">
        <v>16546</v>
      </c>
      <c r="FH200">
        <v>0</v>
      </c>
      <c r="FI200">
        <v>166</v>
      </c>
      <c r="FJ200" t="s">
        <v>280</v>
      </c>
      <c r="FK200" t="s">
        <v>362</v>
      </c>
      <c r="FV200" t="s">
        <v>273</v>
      </c>
      <c r="FW200" t="s">
        <v>273</v>
      </c>
      <c r="FX200" t="s">
        <v>273</v>
      </c>
      <c r="FY200" t="s">
        <v>273</v>
      </c>
      <c r="FZ200" t="s">
        <v>273</v>
      </c>
      <c r="GA200" t="s">
        <v>280</v>
      </c>
      <c r="GC200" s="12" t="s">
        <v>280</v>
      </c>
      <c r="GE200">
        <v>102</v>
      </c>
      <c r="GF200">
        <v>109</v>
      </c>
      <c r="GG200">
        <v>211</v>
      </c>
      <c r="GH200">
        <v>117</v>
      </c>
      <c r="GI200">
        <v>303</v>
      </c>
      <c r="GJ200">
        <v>153</v>
      </c>
      <c r="GK200">
        <v>784</v>
      </c>
      <c r="GL200">
        <v>719</v>
      </c>
      <c r="GM200">
        <v>52</v>
      </c>
      <c r="GN200">
        <v>13</v>
      </c>
      <c r="GO200">
        <v>784</v>
      </c>
      <c r="GP200" s="1" t="s">
        <v>312</v>
      </c>
      <c r="GQ200" s="1" t="s">
        <v>312</v>
      </c>
      <c r="GR200" s="1" t="s">
        <v>312</v>
      </c>
      <c r="GS200" s="1" t="s">
        <v>312</v>
      </c>
      <c r="GT200" s="1" t="s">
        <v>312</v>
      </c>
      <c r="GU200" s="1" t="s">
        <v>312</v>
      </c>
      <c r="GV200" s="1" t="s">
        <v>312</v>
      </c>
      <c r="GW200" s="1" t="s">
        <v>312</v>
      </c>
      <c r="GX200" s="1" t="s">
        <v>312</v>
      </c>
      <c r="GY200" t="s">
        <v>312</v>
      </c>
      <c r="GZ200" s="1" t="s">
        <v>312</v>
      </c>
      <c r="HA200">
        <v>0</v>
      </c>
      <c r="HB200">
        <v>0</v>
      </c>
      <c r="HC200">
        <v>7</v>
      </c>
      <c r="HD200">
        <v>0</v>
      </c>
      <c r="HE200">
        <v>16</v>
      </c>
      <c r="HF200">
        <v>0</v>
      </c>
      <c r="HG200">
        <v>488</v>
      </c>
      <c r="HH200">
        <v>0</v>
      </c>
      <c r="HI200" t="s">
        <v>273</v>
      </c>
      <c r="HJ200">
        <v>244</v>
      </c>
      <c r="HK200" t="s">
        <v>280</v>
      </c>
      <c r="HM200" t="s">
        <v>280</v>
      </c>
      <c r="HO200" t="s">
        <v>417</v>
      </c>
      <c r="HP200" t="s">
        <v>273</v>
      </c>
      <c r="HQ200">
        <v>18</v>
      </c>
      <c r="HR200" t="s">
        <v>1097</v>
      </c>
      <c r="HS200" t="s">
        <v>2126</v>
      </c>
      <c r="HT200" t="s">
        <v>299</v>
      </c>
      <c r="HU200" t="s">
        <v>273</v>
      </c>
      <c r="HV200" s="1">
        <v>7078</v>
      </c>
      <c r="HW200" t="s">
        <v>285</v>
      </c>
      <c r="HX200" t="s">
        <v>420</v>
      </c>
      <c r="HY200" t="s">
        <v>300</v>
      </c>
      <c r="HZ200">
        <v>94</v>
      </c>
      <c r="IA200">
        <v>55</v>
      </c>
      <c r="IB200" t="s">
        <v>273</v>
      </c>
      <c r="IC200" t="s">
        <v>273</v>
      </c>
      <c r="ID200" t="s">
        <v>280</v>
      </c>
      <c r="IE200" t="s">
        <v>273</v>
      </c>
      <c r="IF200" t="s">
        <v>273</v>
      </c>
      <c r="IG200" t="s">
        <v>280</v>
      </c>
      <c r="IH200" t="s">
        <v>273</v>
      </c>
      <c r="II200" t="s">
        <v>273</v>
      </c>
      <c r="IJ200" t="s">
        <v>273</v>
      </c>
      <c r="IK200" t="s">
        <v>273</v>
      </c>
      <c r="IL200" t="s">
        <v>273</v>
      </c>
      <c r="IM200" t="s">
        <v>273</v>
      </c>
      <c r="IN200" t="s">
        <v>273</v>
      </c>
      <c r="IO200" t="s">
        <v>273</v>
      </c>
      <c r="IP200" t="s">
        <v>273</v>
      </c>
      <c r="IQ200" t="s">
        <v>280</v>
      </c>
      <c r="IR200" t="s">
        <v>280</v>
      </c>
      <c r="IS200" t="s">
        <v>273</v>
      </c>
      <c r="IT200" t="s">
        <v>2127</v>
      </c>
      <c r="IU200" t="s">
        <v>273</v>
      </c>
      <c r="IV200">
        <v>1</v>
      </c>
      <c r="IW200">
        <v>11</v>
      </c>
      <c r="IX200">
        <v>312</v>
      </c>
      <c r="IY200">
        <v>7.8</v>
      </c>
      <c r="IZ200">
        <v>1</v>
      </c>
      <c r="JA200">
        <v>40</v>
      </c>
      <c r="JB200">
        <v>1</v>
      </c>
      <c r="JC200">
        <v>0</v>
      </c>
      <c r="JD200">
        <v>0</v>
      </c>
      <c r="JE200">
        <v>0</v>
      </c>
      <c r="JF200">
        <v>7.8</v>
      </c>
      <c r="JG200" t="s">
        <v>302</v>
      </c>
      <c r="JH200" s="14">
        <v>36.67</v>
      </c>
      <c r="JI200">
        <v>15</v>
      </c>
      <c r="JJ200">
        <v>2</v>
      </c>
      <c r="JK200" t="s">
        <v>2128</v>
      </c>
      <c r="JL200" t="s">
        <v>2129</v>
      </c>
      <c r="JM200" s="2">
        <v>46122</v>
      </c>
    </row>
    <row r="201" spans="1:273" x14ac:dyDescent="0.25">
      <c r="A201" t="s">
        <v>2762</v>
      </c>
      <c r="B201" t="s">
        <v>2763</v>
      </c>
      <c r="C201" t="s">
        <v>2764</v>
      </c>
      <c r="D201" t="s">
        <v>2765</v>
      </c>
      <c r="E201">
        <v>68665</v>
      </c>
      <c r="F201" t="s">
        <v>2743</v>
      </c>
      <c r="G201">
        <v>3084972416</v>
      </c>
      <c r="H201" t="s">
        <v>272</v>
      </c>
      <c r="I201">
        <v>420</v>
      </c>
      <c r="J201">
        <v>420</v>
      </c>
      <c r="K201">
        <v>0</v>
      </c>
      <c r="L201">
        <v>0</v>
      </c>
      <c r="M201">
        <v>1925</v>
      </c>
      <c r="O201" t="s">
        <v>280</v>
      </c>
      <c r="Q201" t="s">
        <v>274</v>
      </c>
      <c r="R201" t="s">
        <v>275</v>
      </c>
      <c r="S201" t="s">
        <v>276</v>
      </c>
      <c r="T201" t="s">
        <v>273</v>
      </c>
      <c r="U201" t="s">
        <v>277</v>
      </c>
      <c r="W201">
        <v>1</v>
      </c>
      <c r="X201" t="s">
        <v>280</v>
      </c>
      <c r="Y201" t="s">
        <v>280</v>
      </c>
      <c r="AG201" s="1">
        <v>1980</v>
      </c>
      <c r="AH201" s="1">
        <v>510</v>
      </c>
      <c r="AI201">
        <v>52</v>
      </c>
      <c r="AJ201">
        <v>510</v>
      </c>
      <c r="AK201" s="2">
        <v>45566</v>
      </c>
      <c r="AL201" s="2">
        <v>45930</v>
      </c>
      <c r="AM201" s="10">
        <v>10563</v>
      </c>
      <c r="AO201" s="10"/>
      <c r="AQ201" s="10"/>
      <c r="AS201" s="10"/>
      <c r="AT201" s="10">
        <v>10563</v>
      </c>
      <c r="AU201" s="10">
        <v>200</v>
      </c>
      <c r="AV201" s="10">
        <v>0</v>
      </c>
      <c r="AW201" s="10">
        <v>0</v>
      </c>
      <c r="AX201" s="10">
        <v>0</v>
      </c>
      <c r="AY201" s="10">
        <v>0</v>
      </c>
      <c r="AZ201" s="10">
        <v>200</v>
      </c>
      <c r="BB201" s="10">
        <v>0</v>
      </c>
      <c r="BC201" s="10">
        <v>0</v>
      </c>
      <c r="BD201" s="10">
        <v>0</v>
      </c>
      <c r="BE201" s="10">
        <v>0</v>
      </c>
      <c r="BF201" t="s">
        <v>278</v>
      </c>
      <c r="BG201" s="10">
        <v>0</v>
      </c>
      <c r="BH201" s="10">
        <v>0</v>
      </c>
      <c r="BI201" s="10">
        <v>10763</v>
      </c>
      <c r="BJ201" s="10">
        <v>0</v>
      </c>
      <c r="BK201" s="10">
        <v>0</v>
      </c>
      <c r="BL201" s="10">
        <v>0</v>
      </c>
      <c r="BM201" s="10">
        <v>0</v>
      </c>
      <c r="BN201" s="10">
        <v>0</v>
      </c>
      <c r="BO201" t="s">
        <v>280</v>
      </c>
      <c r="BQ201" s="10"/>
      <c r="BR201" s="10"/>
      <c r="BT201" s="10">
        <v>6051</v>
      </c>
      <c r="BU201" s="10">
        <v>463</v>
      </c>
      <c r="BV201" s="10">
        <v>6514</v>
      </c>
      <c r="BW201" t="s">
        <v>280</v>
      </c>
      <c r="BX201" t="s">
        <v>280</v>
      </c>
      <c r="BY201" t="s">
        <v>280</v>
      </c>
      <c r="BZ201" t="s">
        <v>280</v>
      </c>
      <c r="CA201" t="s">
        <v>280</v>
      </c>
      <c r="CB201" t="s">
        <v>280</v>
      </c>
      <c r="CC201" t="s">
        <v>280</v>
      </c>
      <c r="CD201" t="s">
        <v>280</v>
      </c>
      <c r="CE201" t="s">
        <v>280</v>
      </c>
      <c r="CF201" t="s">
        <v>280</v>
      </c>
      <c r="CH201" s="10">
        <v>1940</v>
      </c>
      <c r="CI201" s="10">
        <v>500</v>
      </c>
      <c r="CJ201" s="10">
        <v>0</v>
      </c>
      <c r="CK201" s="10">
        <v>2440</v>
      </c>
      <c r="CL201" s="10">
        <v>0</v>
      </c>
      <c r="CM201" s="10">
        <v>0</v>
      </c>
      <c r="CN201" s="10">
        <v>0</v>
      </c>
      <c r="CO201" s="10">
        <v>0</v>
      </c>
      <c r="CP201" s="10">
        <v>2722</v>
      </c>
      <c r="CQ201" s="10">
        <v>2722</v>
      </c>
      <c r="CR201" s="10">
        <v>11676</v>
      </c>
      <c r="CS201" s="10">
        <v>0</v>
      </c>
      <c r="CT201" s="1">
        <v>9785</v>
      </c>
      <c r="CU201" s="1">
        <v>2254</v>
      </c>
      <c r="CV201" s="1">
        <v>2201</v>
      </c>
      <c r="CW201" s="1">
        <v>9838</v>
      </c>
      <c r="CX201">
        <v>196</v>
      </c>
      <c r="CY201">
        <v>0</v>
      </c>
      <c r="CZ201">
        <v>0</v>
      </c>
      <c r="DA201">
        <v>196</v>
      </c>
      <c r="DB201">
        <v>0</v>
      </c>
      <c r="DC201">
        <v>0</v>
      </c>
      <c r="DD201">
        <v>0</v>
      </c>
      <c r="DE201">
        <v>0</v>
      </c>
      <c r="DF201">
        <v>2</v>
      </c>
      <c r="DG201">
        <v>0</v>
      </c>
      <c r="DH201">
        <v>1</v>
      </c>
      <c r="DI201">
        <v>1</v>
      </c>
      <c r="DJ201" t="s">
        <v>297</v>
      </c>
      <c r="DK201">
        <v>0</v>
      </c>
      <c r="DN201">
        <v>0</v>
      </c>
      <c r="DO201" s="1">
        <v>9981</v>
      </c>
      <c r="DP201" s="1">
        <v>2254</v>
      </c>
      <c r="DQ201" s="1">
        <v>2201</v>
      </c>
      <c r="DR201" s="1">
        <v>10034</v>
      </c>
      <c r="DS201" t="s">
        <v>297</v>
      </c>
      <c r="DT201">
        <v>0</v>
      </c>
      <c r="DU201" t="s">
        <v>280</v>
      </c>
      <c r="DV201" t="s">
        <v>273</v>
      </c>
      <c r="DW201" t="s">
        <v>280</v>
      </c>
      <c r="DX201" t="s">
        <v>280</v>
      </c>
      <c r="DY201" t="s">
        <v>280</v>
      </c>
      <c r="DZ201" t="s">
        <v>273</v>
      </c>
      <c r="EA201" t="s">
        <v>280</v>
      </c>
      <c r="EB201" t="s">
        <v>273</v>
      </c>
      <c r="EC201" t="s">
        <v>280</v>
      </c>
      <c r="ED201" t="s">
        <v>280</v>
      </c>
      <c r="EE201" t="s">
        <v>280</v>
      </c>
      <c r="EF201" t="s">
        <v>280</v>
      </c>
      <c r="EG201">
        <v>255</v>
      </c>
      <c r="EH201">
        <v>798</v>
      </c>
      <c r="EI201" t="s">
        <v>281</v>
      </c>
      <c r="EJ201">
        <v>199</v>
      </c>
      <c r="EK201" t="s">
        <v>285</v>
      </c>
      <c r="EL201">
        <v>25</v>
      </c>
      <c r="EM201" t="s">
        <v>285</v>
      </c>
      <c r="EN201">
        <v>628</v>
      </c>
      <c r="EO201">
        <v>279</v>
      </c>
      <c r="EP201">
        <v>0</v>
      </c>
      <c r="EQ201">
        <v>907</v>
      </c>
      <c r="ER201">
        <v>784</v>
      </c>
      <c r="ES201">
        <v>94</v>
      </c>
      <c r="ET201">
        <v>878</v>
      </c>
      <c r="EU201">
        <v>6</v>
      </c>
      <c r="EV201">
        <v>0</v>
      </c>
      <c r="EW201">
        <v>6</v>
      </c>
      <c r="EX201">
        <v>310</v>
      </c>
      <c r="EY201">
        <v>61</v>
      </c>
      <c r="EZ201">
        <v>371</v>
      </c>
      <c r="FA201">
        <v>0</v>
      </c>
      <c r="FB201">
        <v>0</v>
      </c>
      <c r="FC201">
        <v>0</v>
      </c>
      <c r="FD201" s="1">
        <v>1255</v>
      </c>
      <c r="FE201" s="1">
        <v>1728</v>
      </c>
      <c r="FF201">
        <v>434</v>
      </c>
      <c r="FG201" s="1">
        <v>2162</v>
      </c>
      <c r="FH201">
        <v>0</v>
      </c>
      <c r="FI201">
        <v>118</v>
      </c>
      <c r="FJ201" t="s">
        <v>280</v>
      </c>
      <c r="FK201" t="s">
        <v>362</v>
      </c>
      <c r="FV201" t="s">
        <v>280</v>
      </c>
      <c r="FW201" t="s">
        <v>280</v>
      </c>
      <c r="FX201" t="s">
        <v>273</v>
      </c>
      <c r="FY201" t="s">
        <v>280</v>
      </c>
      <c r="FZ201" t="s">
        <v>280</v>
      </c>
      <c r="GA201" t="s">
        <v>280</v>
      </c>
      <c r="GB201">
        <v>0</v>
      </c>
      <c r="GC201" s="12"/>
      <c r="GE201">
        <v>4</v>
      </c>
      <c r="GF201">
        <v>0</v>
      </c>
      <c r="GG201">
        <v>4</v>
      </c>
      <c r="GH201">
        <v>0</v>
      </c>
      <c r="GI201">
        <v>0</v>
      </c>
      <c r="GJ201">
        <v>0</v>
      </c>
      <c r="GK201">
        <v>4</v>
      </c>
      <c r="GL201">
        <v>4</v>
      </c>
      <c r="GM201">
        <v>0</v>
      </c>
      <c r="GN201">
        <v>0</v>
      </c>
      <c r="GO201">
        <v>4</v>
      </c>
      <c r="GP201">
        <v>176</v>
      </c>
      <c r="GQ201">
        <v>0</v>
      </c>
      <c r="GR201">
        <v>176</v>
      </c>
      <c r="GS201">
        <v>0</v>
      </c>
      <c r="GT201">
        <v>0</v>
      </c>
      <c r="GU201">
        <v>0</v>
      </c>
      <c r="GV201">
        <v>176</v>
      </c>
      <c r="GW201">
        <v>176</v>
      </c>
      <c r="GX201">
        <v>0</v>
      </c>
      <c r="GY201">
        <v>0</v>
      </c>
      <c r="GZ201">
        <v>176</v>
      </c>
      <c r="HA201">
        <v>0</v>
      </c>
      <c r="HB201">
        <v>0</v>
      </c>
      <c r="HC201">
        <v>0</v>
      </c>
      <c r="HD201">
        <v>0</v>
      </c>
      <c r="HE201">
        <v>0</v>
      </c>
      <c r="HF201">
        <v>0</v>
      </c>
      <c r="HG201">
        <v>0</v>
      </c>
      <c r="HH201">
        <v>0</v>
      </c>
      <c r="HI201" t="s">
        <v>273</v>
      </c>
      <c r="HJ201">
        <v>176</v>
      </c>
      <c r="HK201" t="s">
        <v>280</v>
      </c>
      <c r="HM201" t="s">
        <v>280</v>
      </c>
      <c r="HO201" t="s">
        <v>895</v>
      </c>
      <c r="HP201" t="s">
        <v>273</v>
      </c>
      <c r="HQ201">
        <v>3</v>
      </c>
      <c r="HR201" t="s">
        <v>297</v>
      </c>
      <c r="HS201" t="s">
        <v>419</v>
      </c>
      <c r="HT201" t="s">
        <v>365</v>
      </c>
      <c r="HU201" t="s">
        <v>273</v>
      </c>
      <c r="HV201" t="s">
        <v>278</v>
      </c>
      <c r="HX201" t="s">
        <v>393</v>
      </c>
      <c r="HZ201">
        <v>21</v>
      </c>
      <c r="IA201">
        <v>22</v>
      </c>
      <c r="IB201" t="s">
        <v>280</v>
      </c>
      <c r="IC201" t="s">
        <v>280</v>
      </c>
      <c r="ID201" t="s">
        <v>280</v>
      </c>
      <c r="IE201" t="s">
        <v>280</v>
      </c>
      <c r="IF201" t="s">
        <v>280</v>
      </c>
      <c r="IG201" t="s">
        <v>280</v>
      </c>
      <c r="IH201" t="s">
        <v>280</v>
      </c>
      <c r="II201" t="s">
        <v>280</v>
      </c>
      <c r="IJ201" t="s">
        <v>280</v>
      </c>
      <c r="IK201" t="s">
        <v>280</v>
      </c>
      <c r="IL201" t="s">
        <v>280</v>
      </c>
      <c r="IM201" t="s">
        <v>280</v>
      </c>
      <c r="IN201" t="s">
        <v>280</v>
      </c>
      <c r="IO201" t="s">
        <v>280</v>
      </c>
      <c r="IP201" t="s">
        <v>280</v>
      </c>
      <c r="IQ201" t="s">
        <v>280</v>
      </c>
      <c r="IR201" t="s">
        <v>280</v>
      </c>
      <c r="IS201" t="s">
        <v>280</v>
      </c>
      <c r="IU201" t="s">
        <v>280</v>
      </c>
      <c r="IW201">
        <v>2</v>
      </c>
      <c r="IX201">
        <v>10</v>
      </c>
      <c r="IY201">
        <v>0.25</v>
      </c>
      <c r="IZ201">
        <v>0</v>
      </c>
      <c r="JA201">
        <v>0</v>
      </c>
      <c r="JB201">
        <v>0</v>
      </c>
      <c r="JC201">
        <v>0</v>
      </c>
      <c r="JD201">
        <v>0</v>
      </c>
      <c r="JE201">
        <v>0</v>
      </c>
      <c r="JF201">
        <v>0.25</v>
      </c>
      <c r="JG201" t="s">
        <v>304</v>
      </c>
      <c r="JH201" s="14">
        <v>12</v>
      </c>
      <c r="JI201">
        <v>0</v>
      </c>
      <c r="JJ201">
        <v>0</v>
      </c>
      <c r="JK201" t="s">
        <v>2766</v>
      </c>
      <c r="JL201" t="s">
        <v>304</v>
      </c>
      <c r="JM201" s="2">
        <v>46104</v>
      </c>
    </row>
    <row r="202" spans="1:273" x14ac:dyDescent="0.25">
      <c r="A202" s="7" t="s">
        <v>2130</v>
      </c>
      <c r="B202" s="7" t="s">
        <v>2131</v>
      </c>
      <c r="C202" s="7" t="s">
        <v>2132</v>
      </c>
      <c r="D202" s="7" t="s">
        <v>2133</v>
      </c>
      <c r="E202" s="7">
        <v>68777</v>
      </c>
      <c r="F202" s="7" t="s">
        <v>2134</v>
      </c>
      <c r="G202" s="7" t="s">
        <v>2135</v>
      </c>
      <c r="H202" s="7" t="s">
        <v>272</v>
      </c>
      <c r="I202" s="7">
        <v>378</v>
      </c>
      <c r="J202" s="7">
        <v>532</v>
      </c>
      <c r="K202" s="7">
        <v>0</v>
      </c>
      <c r="L202" s="7">
        <v>0</v>
      </c>
      <c r="M202" s="7">
        <v>1917</v>
      </c>
      <c r="N202" s="7"/>
      <c r="O202" s="7"/>
      <c r="P202" s="7"/>
      <c r="Q202" s="7" t="s">
        <v>274</v>
      </c>
      <c r="R202" s="7" t="s">
        <v>275</v>
      </c>
      <c r="S202" s="7" t="s">
        <v>805</v>
      </c>
      <c r="T202" s="7" t="s">
        <v>273</v>
      </c>
      <c r="U202" s="7" t="s">
        <v>277</v>
      </c>
      <c r="V202" s="7" t="s">
        <v>280</v>
      </c>
      <c r="W202" s="7">
        <v>1</v>
      </c>
      <c r="X202" s="7"/>
      <c r="Y202" s="7"/>
      <c r="Z202" s="7"/>
      <c r="AA202" s="7"/>
      <c r="AB202" s="7"/>
      <c r="AC202" s="7"/>
      <c r="AD202" s="7"/>
      <c r="AE202" s="7"/>
      <c r="AF202" s="7"/>
      <c r="AG202" s="7">
        <v>2760</v>
      </c>
      <c r="AH202" s="9"/>
      <c r="AI202" s="7"/>
      <c r="AJ202" s="7"/>
      <c r="AK202" s="8">
        <v>45474</v>
      </c>
      <c r="AL202" s="8">
        <v>45838</v>
      </c>
      <c r="AM202" s="11"/>
      <c r="AN202" s="7"/>
      <c r="AO202" s="11"/>
      <c r="AP202" s="7"/>
      <c r="AQ202" s="11"/>
      <c r="AR202" s="7"/>
      <c r="AS202" s="11"/>
      <c r="AT202" s="11"/>
      <c r="AU202" s="11"/>
      <c r="AV202" s="11"/>
      <c r="AW202" s="11"/>
      <c r="AX202" s="11"/>
      <c r="AY202" s="11"/>
      <c r="AZ202" s="11"/>
      <c r="BA202" s="7"/>
      <c r="BB202" s="11"/>
      <c r="BC202" s="11"/>
      <c r="BD202" s="11"/>
      <c r="BE202" s="11"/>
      <c r="BF202" s="7"/>
      <c r="BG202" s="11"/>
      <c r="BH202" s="11"/>
      <c r="BI202" s="11"/>
      <c r="BJ202" s="11"/>
      <c r="BK202" s="11"/>
      <c r="BL202" s="11"/>
      <c r="BM202" s="11"/>
      <c r="BN202" s="11"/>
      <c r="BO202" s="7"/>
      <c r="BP202" s="7"/>
      <c r="BQ202" s="11"/>
      <c r="BR202" s="11"/>
      <c r="BS202" s="7"/>
      <c r="BT202" s="11"/>
      <c r="BU202" s="11"/>
      <c r="BV202" s="11"/>
      <c r="BW202" s="7"/>
      <c r="BX202" s="7"/>
      <c r="BY202" s="7"/>
      <c r="BZ202" s="7"/>
      <c r="CA202" s="7"/>
      <c r="CB202" s="7"/>
      <c r="CC202" s="7"/>
      <c r="CD202" s="7"/>
      <c r="CE202" s="7"/>
      <c r="CF202" s="7"/>
      <c r="CG202" s="7"/>
      <c r="CH202" s="11"/>
      <c r="CI202" s="11"/>
      <c r="CJ202" s="11"/>
      <c r="CK202" s="11"/>
      <c r="CL202" s="11"/>
      <c r="CM202" s="11"/>
      <c r="CN202" s="11"/>
      <c r="CO202" s="11"/>
      <c r="CP202" s="11"/>
      <c r="CQ202" s="11"/>
      <c r="CR202" s="11"/>
      <c r="CS202" s="11"/>
      <c r="CT202" s="7">
        <v>0</v>
      </c>
      <c r="CU202" s="7"/>
      <c r="CV202" s="7"/>
      <c r="CW202" s="7"/>
      <c r="CX202" s="7">
        <v>0</v>
      </c>
      <c r="CY202" s="7"/>
      <c r="CZ202" s="7"/>
      <c r="DA202" s="7"/>
      <c r="DB202" s="7">
        <v>0</v>
      </c>
      <c r="DC202" s="7"/>
      <c r="DD202" s="7"/>
      <c r="DE202" s="7"/>
      <c r="DF202" s="7">
        <v>0</v>
      </c>
      <c r="DG202" s="7"/>
      <c r="DH202" s="7"/>
      <c r="DI202" s="7"/>
      <c r="DJ202" s="7"/>
      <c r="DK202" s="7">
        <v>0</v>
      </c>
      <c r="DL202" s="7"/>
      <c r="DM202" s="7"/>
      <c r="DN202" s="7"/>
      <c r="DO202" s="7">
        <v>0</v>
      </c>
      <c r="DP202" s="7"/>
      <c r="DQ202" s="7"/>
      <c r="DR202" s="7"/>
      <c r="DS202" s="7"/>
      <c r="DT202" s="7"/>
      <c r="DU202" s="7"/>
      <c r="DV202" s="7"/>
      <c r="DW202" s="7" t="s">
        <v>280</v>
      </c>
      <c r="DX202" s="7"/>
      <c r="DY202" s="7"/>
      <c r="DZ202" s="7"/>
      <c r="EA202" s="7"/>
      <c r="EB202" s="7"/>
      <c r="EC202" s="7" t="s">
        <v>280</v>
      </c>
      <c r="ED202" s="7"/>
      <c r="EE202" s="7"/>
      <c r="EF202" s="7" t="s">
        <v>280</v>
      </c>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c r="FX202" s="7" t="s">
        <v>273</v>
      </c>
      <c r="FY202" s="7"/>
      <c r="FZ202" s="7"/>
      <c r="GA202" s="7" t="s">
        <v>280</v>
      </c>
      <c r="GB202" s="7"/>
      <c r="GC202" s="13"/>
      <c r="GD202" s="7"/>
      <c r="GE202" s="7"/>
      <c r="GF202" s="7"/>
      <c r="GG202" s="7"/>
      <c r="GH202" s="7"/>
      <c r="GI202" s="7"/>
      <c r="GJ202" s="7"/>
      <c r="GK202" s="7"/>
      <c r="GL202" s="7"/>
      <c r="GM202" s="7"/>
      <c r="GN202" s="7"/>
      <c r="GO202" s="7"/>
      <c r="GP202" s="7"/>
      <c r="GQ202" s="7"/>
      <c r="GR202" s="7"/>
      <c r="GS202" s="7"/>
      <c r="GT202" s="7"/>
      <c r="GU202" s="7"/>
      <c r="GV202" s="7"/>
      <c r="GW202" s="7"/>
      <c r="GX202" s="7"/>
      <c r="GY202" s="7"/>
      <c r="GZ202" s="7"/>
      <c r="HA202" s="7"/>
      <c r="HB202" s="7"/>
      <c r="HC202" s="7"/>
      <c r="HD202" s="7"/>
      <c r="HE202" s="7"/>
      <c r="HF202" s="7"/>
      <c r="HG202" s="7"/>
      <c r="HH202" s="7"/>
      <c r="HI202" s="7"/>
      <c r="HJ202" s="7"/>
      <c r="HK202" s="7"/>
      <c r="HL202" s="7"/>
      <c r="HM202" s="7"/>
      <c r="HN202" s="7"/>
      <c r="HO202" s="7"/>
      <c r="HP202" s="7"/>
      <c r="HQ202" s="7"/>
      <c r="HR202" s="7"/>
      <c r="HS202" s="7"/>
      <c r="HT202" s="7"/>
      <c r="HU202" s="7"/>
      <c r="HV202" s="7"/>
      <c r="HW202" s="7"/>
      <c r="HX202" s="7"/>
      <c r="HY202" s="7"/>
      <c r="HZ202" s="7"/>
      <c r="IA202" s="7"/>
      <c r="IB202" s="7"/>
      <c r="IC202" s="7"/>
      <c r="ID202" s="7"/>
      <c r="IE202" s="7"/>
      <c r="IF202" s="7"/>
      <c r="IG202" s="7"/>
      <c r="IH202" s="7"/>
      <c r="II202" s="7"/>
      <c r="IJ202" s="7"/>
      <c r="IK202" s="7"/>
      <c r="IL202" s="7"/>
      <c r="IM202" s="7"/>
      <c r="IN202" s="7"/>
      <c r="IO202" s="7"/>
      <c r="IP202" s="7"/>
      <c r="IQ202" s="7"/>
      <c r="IR202" s="7"/>
      <c r="IS202" s="7"/>
      <c r="IT202" s="7"/>
      <c r="IU202" s="7"/>
      <c r="IV202" s="7"/>
      <c r="IW202" s="7"/>
      <c r="IX202" s="7"/>
      <c r="IY202" s="7"/>
      <c r="IZ202" s="7"/>
      <c r="JA202" s="7"/>
      <c r="JB202" s="7"/>
      <c r="JC202" s="7"/>
      <c r="JD202" s="7"/>
      <c r="JE202" s="7"/>
      <c r="JF202" s="7"/>
      <c r="JG202" s="7"/>
      <c r="JH202" s="15"/>
      <c r="JI202" s="7"/>
      <c r="JJ202" s="7"/>
      <c r="JK202" s="7"/>
      <c r="JL202" s="7"/>
      <c r="JM202" s="7"/>
    </row>
    <row r="203" spans="1:273" x14ac:dyDescent="0.25">
      <c r="A203" t="s">
        <v>2136</v>
      </c>
      <c r="B203" t="s">
        <v>2137</v>
      </c>
      <c r="C203" t="s">
        <v>2138</v>
      </c>
      <c r="D203" t="s">
        <v>2139</v>
      </c>
      <c r="E203">
        <v>68059</v>
      </c>
      <c r="F203" t="s">
        <v>571</v>
      </c>
      <c r="G203" t="s">
        <v>2140</v>
      </c>
      <c r="H203" t="s">
        <v>310</v>
      </c>
      <c r="I203" s="1">
        <v>1531</v>
      </c>
      <c r="J203" s="1">
        <v>1531</v>
      </c>
      <c r="K203">
        <v>0</v>
      </c>
      <c r="L203">
        <v>0</v>
      </c>
      <c r="M203">
        <v>2001</v>
      </c>
      <c r="N203">
        <v>2011</v>
      </c>
      <c r="O203" t="s">
        <v>273</v>
      </c>
      <c r="P203" t="s">
        <v>2811</v>
      </c>
      <c r="Q203" t="s">
        <v>274</v>
      </c>
      <c r="R203" t="s">
        <v>275</v>
      </c>
      <c r="S203" t="s">
        <v>276</v>
      </c>
      <c r="T203" t="s">
        <v>273</v>
      </c>
      <c r="U203" t="s">
        <v>277</v>
      </c>
      <c r="W203">
        <v>1</v>
      </c>
      <c r="X203" t="s">
        <v>273</v>
      </c>
      <c r="Y203" t="s">
        <v>273</v>
      </c>
      <c r="Z203">
        <v>103</v>
      </c>
      <c r="AA203" t="s">
        <v>273</v>
      </c>
      <c r="AC203" t="s">
        <v>273</v>
      </c>
      <c r="AE203" t="s">
        <v>273</v>
      </c>
      <c r="AG203" s="1">
        <v>6000</v>
      </c>
      <c r="AH203" s="1">
        <v>1924</v>
      </c>
      <c r="AI203">
        <v>52</v>
      </c>
      <c r="AJ203" s="1">
        <v>1924</v>
      </c>
      <c r="AK203" s="2">
        <v>45566</v>
      </c>
      <c r="AL203" s="2">
        <v>45930</v>
      </c>
      <c r="AM203" s="10">
        <v>229657</v>
      </c>
      <c r="AO203" s="10"/>
      <c r="AQ203" s="10"/>
      <c r="AS203" s="10"/>
      <c r="AT203" s="10">
        <v>229657</v>
      </c>
      <c r="AU203" s="10">
        <v>1190</v>
      </c>
      <c r="AV203" s="10">
        <v>0</v>
      </c>
      <c r="AW203" s="10">
        <v>0</v>
      </c>
      <c r="AX203" s="10">
        <v>0</v>
      </c>
      <c r="AY203" s="10">
        <v>0</v>
      </c>
      <c r="AZ203" s="10">
        <v>1190</v>
      </c>
      <c r="BB203" s="10">
        <v>0</v>
      </c>
      <c r="BC203" s="10">
        <v>0</v>
      </c>
      <c r="BD203" s="10">
        <v>0</v>
      </c>
      <c r="BE203" s="10">
        <v>0</v>
      </c>
      <c r="BF203" t="s">
        <v>2141</v>
      </c>
      <c r="BG203" s="10">
        <v>26685</v>
      </c>
      <c r="BH203" s="10">
        <v>26685</v>
      </c>
      <c r="BI203" s="10">
        <v>257532</v>
      </c>
      <c r="BJ203" s="10">
        <v>0</v>
      </c>
      <c r="BK203" s="10">
        <v>0</v>
      </c>
      <c r="BL203" s="10">
        <v>0</v>
      </c>
      <c r="BM203" s="10">
        <v>0</v>
      </c>
      <c r="BN203" s="10">
        <v>0</v>
      </c>
      <c r="BO203" t="s">
        <v>273</v>
      </c>
      <c r="BP203" t="s">
        <v>2142</v>
      </c>
      <c r="BQ203" s="10">
        <v>0</v>
      </c>
      <c r="BR203" s="10">
        <v>35</v>
      </c>
      <c r="BS203">
        <v>172</v>
      </c>
      <c r="BT203" s="10">
        <v>147459</v>
      </c>
      <c r="BU203" s="10">
        <v>25143</v>
      </c>
      <c r="BV203" s="10">
        <v>172602</v>
      </c>
      <c r="BW203" t="s">
        <v>273</v>
      </c>
      <c r="BX203" t="s">
        <v>273</v>
      </c>
      <c r="BY203" t="s">
        <v>273</v>
      </c>
      <c r="BZ203" t="s">
        <v>273</v>
      </c>
      <c r="CA203" t="s">
        <v>273</v>
      </c>
      <c r="CB203" t="s">
        <v>273</v>
      </c>
      <c r="CC203" t="s">
        <v>273</v>
      </c>
      <c r="CD203" t="s">
        <v>273</v>
      </c>
      <c r="CE203" t="s">
        <v>273</v>
      </c>
      <c r="CF203" t="s">
        <v>273</v>
      </c>
      <c r="CH203" s="10">
        <v>23432</v>
      </c>
      <c r="CI203" s="10">
        <v>892</v>
      </c>
      <c r="CJ203" s="10">
        <v>1977</v>
      </c>
      <c r="CK203" s="10">
        <v>26301</v>
      </c>
      <c r="CL203" s="10">
        <v>0</v>
      </c>
      <c r="CM203" s="10">
        <v>1650</v>
      </c>
      <c r="CN203" s="10">
        <v>228</v>
      </c>
      <c r="CO203" s="10">
        <v>280</v>
      </c>
      <c r="CP203" s="10">
        <v>26533</v>
      </c>
      <c r="CQ203" s="10">
        <v>28691</v>
      </c>
      <c r="CR203" s="10">
        <v>227594</v>
      </c>
      <c r="CS203" s="10">
        <v>0</v>
      </c>
      <c r="CT203" s="1">
        <v>20283</v>
      </c>
      <c r="CU203" s="1">
        <v>1560</v>
      </c>
      <c r="CV203">
        <v>854</v>
      </c>
      <c r="CW203" s="1">
        <v>20989</v>
      </c>
      <c r="CX203">
        <v>342</v>
      </c>
      <c r="CY203">
        <v>25</v>
      </c>
      <c r="CZ203">
        <v>13</v>
      </c>
      <c r="DA203">
        <v>354</v>
      </c>
      <c r="DB203">
        <v>826</v>
      </c>
      <c r="DC203">
        <v>59</v>
      </c>
      <c r="DD203">
        <v>32</v>
      </c>
      <c r="DE203">
        <v>853</v>
      </c>
      <c r="DF203">
        <v>18</v>
      </c>
      <c r="DG203">
        <v>0</v>
      </c>
      <c r="DH203">
        <v>0</v>
      </c>
      <c r="DI203">
        <v>18</v>
      </c>
      <c r="DJ203" t="s">
        <v>2143</v>
      </c>
      <c r="DK203">
        <v>305</v>
      </c>
      <c r="DL203">
        <v>76</v>
      </c>
      <c r="DM203">
        <v>1</v>
      </c>
      <c r="DN203">
        <v>380</v>
      </c>
      <c r="DO203" s="1">
        <v>21756</v>
      </c>
      <c r="DP203" s="1">
        <v>1720</v>
      </c>
      <c r="DQ203">
        <v>900</v>
      </c>
      <c r="DR203" s="1">
        <v>22576</v>
      </c>
      <c r="DS203" t="s">
        <v>2144</v>
      </c>
      <c r="DT203">
        <v>160</v>
      </c>
      <c r="DU203" t="s">
        <v>280</v>
      </c>
      <c r="DV203" t="s">
        <v>273</v>
      </c>
      <c r="DW203" t="s">
        <v>280</v>
      </c>
      <c r="DX203" t="s">
        <v>273</v>
      </c>
      <c r="DY203" t="s">
        <v>280</v>
      </c>
      <c r="DZ203" t="s">
        <v>273</v>
      </c>
      <c r="EA203" t="s">
        <v>280</v>
      </c>
      <c r="EB203" t="s">
        <v>273</v>
      </c>
      <c r="EC203" t="s">
        <v>280</v>
      </c>
      <c r="ED203" t="s">
        <v>280</v>
      </c>
      <c r="EE203" t="s">
        <v>280</v>
      </c>
      <c r="EF203" t="s">
        <v>280</v>
      </c>
      <c r="EG203" s="1">
        <v>1507</v>
      </c>
      <c r="EH203" s="1">
        <v>18000</v>
      </c>
      <c r="EI203" t="s">
        <v>285</v>
      </c>
      <c r="EJ203" s="1">
        <v>3810</v>
      </c>
      <c r="EK203" t="s">
        <v>285</v>
      </c>
      <c r="EL203" s="1">
        <v>1904</v>
      </c>
      <c r="EM203" t="s">
        <v>281</v>
      </c>
      <c r="EN203" s="1">
        <v>6351</v>
      </c>
      <c r="EO203" s="1">
        <v>12289</v>
      </c>
      <c r="EP203">
        <v>813</v>
      </c>
      <c r="EQ203" s="1">
        <v>19453</v>
      </c>
      <c r="ER203" s="1">
        <v>1945</v>
      </c>
      <c r="ES203">
        <v>284</v>
      </c>
      <c r="ET203" s="1">
        <v>2229</v>
      </c>
      <c r="EU203">
        <v>937</v>
      </c>
      <c r="EV203">
        <v>4</v>
      </c>
      <c r="EW203">
        <v>941</v>
      </c>
      <c r="EX203" s="1">
        <v>2797</v>
      </c>
      <c r="EY203">
        <v>543</v>
      </c>
      <c r="EZ203" s="1">
        <v>3340</v>
      </c>
      <c r="FA203">
        <v>0</v>
      </c>
      <c r="FB203">
        <v>0</v>
      </c>
      <c r="FC203">
        <v>0</v>
      </c>
      <c r="FD203" s="1">
        <v>6510</v>
      </c>
      <c r="FE203" s="1">
        <v>12030</v>
      </c>
      <c r="FF203" s="1">
        <v>13120</v>
      </c>
      <c r="FG203" s="1">
        <v>25963</v>
      </c>
      <c r="FH203">
        <v>0</v>
      </c>
      <c r="FI203">
        <v>18</v>
      </c>
      <c r="FJ203" t="s">
        <v>280</v>
      </c>
      <c r="FK203" t="s">
        <v>295</v>
      </c>
      <c r="FV203" t="s">
        <v>280</v>
      </c>
      <c r="FW203" t="s">
        <v>280</v>
      </c>
      <c r="FX203" t="s">
        <v>273</v>
      </c>
      <c r="FY203" t="s">
        <v>280</v>
      </c>
      <c r="FZ203" t="s">
        <v>280</v>
      </c>
      <c r="GA203" t="s">
        <v>280</v>
      </c>
      <c r="GB203">
        <v>14</v>
      </c>
      <c r="GC203" s="12"/>
      <c r="GE203">
        <v>92</v>
      </c>
      <c r="GF203">
        <v>106</v>
      </c>
      <c r="GG203">
        <v>198</v>
      </c>
      <c r="GH203">
        <v>15</v>
      </c>
      <c r="GI203">
        <v>129</v>
      </c>
      <c r="GJ203">
        <v>14</v>
      </c>
      <c r="GK203">
        <v>356</v>
      </c>
      <c r="GL203">
        <v>344</v>
      </c>
      <c r="GM203">
        <v>12</v>
      </c>
      <c r="GN203">
        <v>0</v>
      </c>
      <c r="GO203">
        <v>356</v>
      </c>
      <c r="GP203" s="1">
        <v>1296</v>
      </c>
      <c r="GQ203" s="1">
        <v>1545</v>
      </c>
      <c r="GR203" s="1">
        <v>2841</v>
      </c>
      <c r="GS203">
        <v>97</v>
      </c>
      <c r="GT203">
        <v>698</v>
      </c>
      <c r="GU203" s="1">
        <v>1495</v>
      </c>
      <c r="GV203" s="1">
        <v>5131</v>
      </c>
      <c r="GW203" s="1">
        <v>4515</v>
      </c>
      <c r="GX203">
        <v>616</v>
      </c>
      <c r="GY203">
        <v>0</v>
      </c>
      <c r="GZ203" s="1">
        <v>5131</v>
      </c>
      <c r="HA203">
        <v>0</v>
      </c>
      <c r="HB203">
        <v>0</v>
      </c>
      <c r="HC203" s="1">
        <v>1414</v>
      </c>
      <c r="HE203">
        <v>37</v>
      </c>
      <c r="HG203" s="1">
        <v>1470</v>
      </c>
      <c r="HI203" t="s">
        <v>273</v>
      </c>
      <c r="HJ203" s="1">
        <v>2419</v>
      </c>
      <c r="HK203" t="s">
        <v>273</v>
      </c>
      <c r="HL203">
        <v>69</v>
      </c>
      <c r="HM203" t="s">
        <v>273</v>
      </c>
      <c r="HN203">
        <v>283</v>
      </c>
      <c r="HO203" t="s">
        <v>379</v>
      </c>
      <c r="HP203" t="s">
        <v>273</v>
      </c>
      <c r="HQ203">
        <v>10</v>
      </c>
      <c r="HR203" t="s">
        <v>2145</v>
      </c>
      <c r="HS203" t="s">
        <v>2146</v>
      </c>
      <c r="HT203" t="s">
        <v>284</v>
      </c>
      <c r="HU203" t="s">
        <v>273</v>
      </c>
      <c r="HV203" s="1">
        <v>12792</v>
      </c>
      <c r="HW203" t="s">
        <v>285</v>
      </c>
      <c r="HX203" t="s">
        <v>393</v>
      </c>
      <c r="HZ203">
        <v>0</v>
      </c>
      <c r="IA203">
        <v>90</v>
      </c>
      <c r="IB203" t="s">
        <v>273</v>
      </c>
      <c r="IC203" t="s">
        <v>273</v>
      </c>
      <c r="ID203" t="s">
        <v>280</v>
      </c>
      <c r="IE203" t="s">
        <v>280</v>
      </c>
      <c r="IF203" t="s">
        <v>280</v>
      </c>
      <c r="IG203" t="s">
        <v>280</v>
      </c>
      <c r="IH203" t="s">
        <v>273</v>
      </c>
      <c r="II203" t="s">
        <v>273</v>
      </c>
      <c r="IJ203" t="s">
        <v>273</v>
      </c>
      <c r="IK203" t="s">
        <v>273</v>
      </c>
      <c r="IL203" t="s">
        <v>280</v>
      </c>
      <c r="IM203" t="s">
        <v>280</v>
      </c>
      <c r="IN203" t="s">
        <v>273</v>
      </c>
      <c r="IO203" t="s">
        <v>273</v>
      </c>
      <c r="IP203" t="s">
        <v>273</v>
      </c>
      <c r="IQ203" t="s">
        <v>280</v>
      </c>
      <c r="IR203" t="s">
        <v>280</v>
      </c>
      <c r="IS203" t="s">
        <v>280</v>
      </c>
      <c r="IT203" t="s">
        <v>2147</v>
      </c>
      <c r="IU203" t="s">
        <v>280</v>
      </c>
      <c r="IW203">
        <v>6</v>
      </c>
      <c r="IX203">
        <v>125</v>
      </c>
      <c r="IY203">
        <v>3.13</v>
      </c>
      <c r="IZ203">
        <v>0</v>
      </c>
      <c r="JA203">
        <v>0</v>
      </c>
      <c r="JB203">
        <v>0</v>
      </c>
      <c r="JC203">
        <v>0</v>
      </c>
      <c r="JD203">
        <v>0</v>
      </c>
      <c r="JE203">
        <v>0</v>
      </c>
      <c r="JF203">
        <v>3.13</v>
      </c>
      <c r="JG203" t="s">
        <v>2148</v>
      </c>
      <c r="JH203" s="14">
        <v>32.19</v>
      </c>
      <c r="JI203">
        <v>118</v>
      </c>
      <c r="JJ203" s="16">
        <v>4</v>
      </c>
      <c r="JK203" t="s">
        <v>2149</v>
      </c>
      <c r="JL203" t="s">
        <v>304</v>
      </c>
      <c r="JM203" s="2">
        <v>46111</v>
      </c>
    </row>
    <row r="204" spans="1:273" x14ac:dyDescent="0.25">
      <c r="A204" t="s">
        <v>2698</v>
      </c>
      <c r="B204" t="s">
        <v>2699</v>
      </c>
      <c r="C204" t="s">
        <v>2700</v>
      </c>
      <c r="D204" t="s">
        <v>2701</v>
      </c>
      <c r="E204">
        <v>68778</v>
      </c>
      <c r="F204" t="s">
        <v>2702</v>
      </c>
      <c r="G204" t="s">
        <v>2703</v>
      </c>
      <c r="H204" t="s">
        <v>272</v>
      </c>
      <c r="I204">
        <v>251</v>
      </c>
      <c r="J204">
        <v>819</v>
      </c>
      <c r="K204">
        <v>0</v>
      </c>
      <c r="L204">
        <v>0</v>
      </c>
      <c r="O204" t="s">
        <v>280</v>
      </c>
      <c r="Q204" t="s">
        <v>274</v>
      </c>
      <c r="R204" t="s">
        <v>275</v>
      </c>
      <c r="S204" t="s">
        <v>389</v>
      </c>
      <c r="T204" t="s">
        <v>273</v>
      </c>
      <c r="U204" t="s">
        <v>277</v>
      </c>
      <c r="W204">
        <v>1</v>
      </c>
      <c r="X204" t="s">
        <v>273</v>
      </c>
      <c r="Y204" t="s">
        <v>273</v>
      </c>
      <c r="Z204">
        <v>36</v>
      </c>
      <c r="AA204" t="s">
        <v>280</v>
      </c>
      <c r="AG204" s="1">
        <v>1500</v>
      </c>
      <c r="AH204" s="1">
        <v>576</v>
      </c>
      <c r="AI204">
        <v>45</v>
      </c>
      <c r="AJ204">
        <v>576</v>
      </c>
      <c r="AK204" s="2">
        <v>45474</v>
      </c>
      <c r="AL204" s="2">
        <v>45838</v>
      </c>
      <c r="AM204" s="10">
        <v>0</v>
      </c>
      <c r="AO204" s="10"/>
      <c r="AP204" t="s">
        <v>2704</v>
      </c>
      <c r="AQ204" s="10">
        <v>9000</v>
      </c>
      <c r="AS204" s="10"/>
      <c r="AT204" s="10">
        <v>9000</v>
      </c>
      <c r="AU204" s="10">
        <v>200</v>
      </c>
      <c r="AV204" s="10">
        <v>0</v>
      </c>
      <c r="AW204" s="10">
        <v>0</v>
      </c>
      <c r="AX204" s="10">
        <v>0</v>
      </c>
      <c r="AY204" s="10">
        <v>200</v>
      </c>
      <c r="AZ204" s="10">
        <v>400</v>
      </c>
      <c r="BB204" s="10">
        <v>0</v>
      </c>
      <c r="BC204" s="10">
        <v>0</v>
      </c>
      <c r="BD204" s="10">
        <v>0</v>
      </c>
      <c r="BE204" s="10">
        <v>0</v>
      </c>
      <c r="BF204" t="s">
        <v>2705</v>
      </c>
      <c r="BG204" s="10">
        <v>831</v>
      </c>
      <c r="BH204" s="10">
        <v>831</v>
      </c>
      <c r="BI204" s="10">
        <v>10231</v>
      </c>
      <c r="BJ204" s="10">
        <v>0</v>
      </c>
      <c r="BK204" s="10">
        <v>0</v>
      </c>
      <c r="BL204" s="10">
        <v>0</v>
      </c>
      <c r="BM204" s="10">
        <v>0</v>
      </c>
      <c r="BN204" s="10">
        <v>0</v>
      </c>
      <c r="BO204" t="s">
        <v>280</v>
      </c>
      <c r="BQ204" s="10"/>
      <c r="BR204" s="10"/>
      <c r="BT204" s="10">
        <v>6610</v>
      </c>
      <c r="BU204" s="10">
        <v>513</v>
      </c>
      <c r="BV204" s="10">
        <v>7123</v>
      </c>
      <c r="BW204" t="s">
        <v>280</v>
      </c>
      <c r="BX204" t="s">
        <v>280</v>
      </c>
      <c r="BY204" t="s">
        <v>280</v>
      </c>
      <c r="BZ204" t="s">
        <v>280</v>
      </c>
      <c r="CA204" t="s">
        <v>280</v>
      </c>
      <c r="CB204" t="s">
        <v>280</v>
      </c>
      <c r="CC204" t="s">
        <v>280</v>
      </c>
      <c r="CD204" t="s">
        <v>280</v>
      </c>
      <c r="CE204" t="s">
        <v>280</v>
      </c>
      <c r="CF204" t="s">
        <v>280</v>
      </c>
      <c r="CH204" s="10">
        <v>486</v>
      </c>
      <c r="CI204" s="10">
        <v>0</v>
      </c>
      <c r="CJ204" s="10">
        <v>0</v>
      </c>
      <c r="CK204" s="10">
        <v>486</v>
      </c>
      <c r="CL204" s="10">
        <v>0</v>
      </c>
      <c r="CM204" s="10">
        <v>0</v>
      </c>
      <c r="CN204" s="10">
        <v>0</v>
      </c>
      <c r="CO204" s="10">
        <v>0</v>
      </c>
      <c r="CP204" s="10">
        <v>1364</v>
      </c>
      <c r="CQ204" s="10">
        <v>1364</v>
      </c>
      <c r="CR204" s="10">
        <v>8973</v>
      </c>
      <c r="CS204" s="10">
        <v>0</v>
      </c>
      <c r="CT204" s="1">
        <v>15351</v>
      </c>
      <c r="CU204">
        <v>592</v>
      </c>
      <c r="CV204">
        <v>154</v>
      </c>
      <c r="CW204" s="1">
        <v>15789</v>
      </c>
      <c r="CX204">
        <v>3</v>
      </c>
      <c r="CY204">
        <v>0</v>
      </c>
      <c r="CZ204">
        <v>0</v>
      </c>
      <c r="DA204">
        <v>3</v>
      </c>
      <c r="DB204">
        <v>24</v>
      </c>
      <c r="DC204">
        <v>0</v>
      </c>
      <c r="DD204">
        <v>0</v>
      </c>
      <c r="DE204">
        <v>24</v>
      </c>
      <c r="DF204">
        <v>0</v>
      </c>
      <c r="DG204">
        <v>0</v>
      </c>
      <c r="DH204">
        <v>0</v>
      </c>
      <c r="DI204">
        <v>0</v>
      </c>
      <c r="DJ204" t="s">
        <v>297</v>
      </c>
      <c r="DK204">
        <v>0</v>
      </c>
      <c r="DL204">
        <v>0</v>
      </c>
      <c r="DM204">
        <v>0</v>
      </c>
      <c r="DN204">
        <v>0</v>
      </c>
      <c r="DO204" s="1">
        <v>15378</v>
      </c>
      <c r="DP204">
        <v>592</v>
      </c>
      <c r="DQ204">
        <v>154</v>
      </c>
      <c r="DR204" s="1">
        <v>15816</v>
      </c>
      <c r="DS204" t="s">
        <v>2815</v>
      </c>
      <c r="DT204">
        <v>20</v>
      </c>
      <c r="DU204" t="s">
        <v>280</v>
      </c>
      <c r="DV204" t="s">
        <v>280</v>
      </c>
      <c r="DW204" t="s">
        <v>280</v>
      </c>
      <c r="DX204" t="s">
        <v>280</v>
      </c>
      <c r="DY204" t="s">
        <v>280</v>
      </c>
      <c r="DZ204" t="s">
        <v>280</v>
      </c>
      <c r="EA204" t="s">
        <v>280</v>
      </c>
      <c r="EB204" t="s">
        <v>280</v>
      </c>
      <c r="EC204" t="s">
        <v>280</v>
      </c>
      <c r="ED204" t="s">
        <v>280</v>
      </c>
      <c r="EE204" t="s">
        <v>280</v>
      </c>
      <c r="EF204" t="s">
        <v>280</v>
      </c>
      <c r="EG204">
        <v>150</v>
      </c>
      <c r="EH204">
        <v>946</v>
      </c>
      <c r="EI204" t="s">
        <v>281</v>
      </c>
      <c r="EJ204">
        <v>100</v>
      </c>
      <c r="EK204" t="s">
        <v>281</v>
      </c>
      <c r="EL204">
        <v>35</v>
      </c>
      <c r="EM204" t="s">
        <v>281</v>
      </c>
      <c r="EN204">
        <v>416</v>
      </c>
      <c r="EO204" s="1">
        <v>1304</v>
      </c>
      <c r="EP204">
        <v>0</v>
      </c>
      <c r="EQ204" s="1">
        <v>1720</v>
      </c>
      <c r="ER204">
        <v>0</v>
      </c>
      <c r="ES204">
        <v>0</v>
      </c>
      <c r="ET204">
        <v>0</v>
      </c>
      <c r="EU204">
        <v>0</v>
      </c>
      <c r="EV204">
        <v>0</v>
      </c>
      <c r="EW204">
        <v>0</v>
      </c>
      <c r="EX204">
        <v>0</v>
      </c>
      <c r="EY204">
        <v>0</v>
      </c>
      <c r="EZ204">
        <v>0</v>
      </c>
      <c r="FA204">
        <v>0</v>
      </c>
      <c r="FB204">
        <v>0</v>
      </c>
      <c r="FC204">
        <v>0</v>
      </c>
      <c r="FD204">
        <v>0</v>
      </c>
      <c r="FE204">
        <v>416</v>
      </c>
      <c r="FF204" s="1">
        <v>1304</v>
      </c>
      <c r="FG204" s="1">
        <v>1720</v>
      </c>
      <c r="FH204">
        <v>0</v>
      </c>
      <c r="FI204">
        <v>0</v>
      </c>
      <c r="FJ204" t="s">
        <v>280</v>
      </c>
      <c r="FK204" t="s">
        <v>362</v>
      </c>
      <c r="FV204" t="s">
        <v>280</v>
      </c>
      <c r="FW204" t="s">
        <v>280</v>
      </c>
      <c r="FX204" t="s">
        <v>273</v>
      </c>
      <c r="FY204" t="s">
        <v>280</v>
      </c>
      <c r="FZ204" t="s">
        <v>280</v>
      </c>
      <c r="GA204" t="s">
        <v>280</v>
      </c>
      <c r="GB204">
        <v>3</v>
      </c>
      <c r="GC204" s="12" t="s">
        <v>280</v>
      </c>
      <c r="GE204">
        <v>32</v>
      </c>
      <c r="GF204">
        <v>32</v>
      </c>
      <c r="GG204">
        <v>64</v>
      </c>
      <c r="GH204">
        <v>0</v>
      </c>
      <c r="GI204">
        <v>0</v>
      </c>
      <c r="GJ204">
        <v>0</v>
      </c>
      <c r="GK204">
        <v>64</v>
      </c>
      <c r="GL204">
        <v>64</v>
      </c>
      <c r="GM204">
        <v>0</v>
      </c>
      <c r="GN204">
        <v>0</v>
      </c>
      <c r="GO204">
        <v>64</v>
      </c>
      <c r="GP204">
        <v>540</v>
      </c>
      <c r="GQ204">
        <v>289</v>
      </c>
      <c r="GR204">
        <v>829</v>
      </c>
      <c r="GS204">
        <v>0</v>
      </c>
      <c r="GT204">
        <v>0</v>
      </c>
      <c r="GU204">
        <v>0</v>
      </c>
      <c r="GV204">
        <v>829</v>
      </c>
      <c r="GW204">
        <v>829</v>
      </c>
      <c r="GX204">
        <v>0</v>
      </c>
      <c r="GY204">
        <v>0</v>
      </c>
      <c r="GZ204">
        <v>829</v>
      </c>
      <c r="HA204">
        <v>0</v>
      </c>
      <c r="HB204">
        <v>0</v>
      </c>
      <c r="HC204">
        <v>2</v>
      </c>
      <c r="HD204">
        <v>10</v>
      </c>
      <c r="HE204">
        <v>0</v>
      </c>
      <c r="HF204">
        <v>0</v>
      </c>
      <c r="HG204">
        <v>0</v>
      </c>
      <c r="HH204">
        <v>0</v>
      </c>
      <c r="HI204" t="s">
        <v>273</v>
      </c>
      <c r="HJ204">
        <v>22</v>
      </c>
      <c r="HK204" t="s">
        <v>280</v>
      </c>
      <c r="HM204" t="s">
        <v>280</v>
      </c>
      <c r="HO204" t="s">
        <v>297</v>
      </c>
      <c r="HP204" t="s">
        <v>273</v>
      </c>
      <c r="HQ204">
        <v>2</v>
      </c>
      <c r="HR204" t="s">
        <v>297</v>
      </c>
      <c r="HS204" t="s">
        <v>2706</v>
      </c>
      <c r="HT204" t="s">
        <v>299</v>
      </c>
      <c r="HU204" t="s">
        <v>273</v>
      </c>
      <c r="HV204" t="s">
        <v>278</v>
      </c>
      <c r="HX204" t="s">
        <v>393</v>
      </c>
      <c r="HZ204">
        <v>82</v>
      </c>
      <c r="IA204">
        <v>34</v>
      </c>
      <c r="IB204" t="s">
        <v>280</v>
      </c>
      <c r="IC204" t="s">
        <v>280</v>
      </c>
      <c r="ID204" t="s">
        <v>280</v>
      </c>
      <c r="IE204" t="s">
        <v>280</v>
      </c>
      <c r="IF204" t="s">
        <v>280</v>
      </c>
      <c r="IG204" t="s">
        <v>280</v>
      </c>
      <c r="IH204" t="s">
        <v>280</v>
      </c>
      <c r="II204" t="s">
        <v>273</v>
      </c>
      <c r="IJ204" t="s">
        <v>280</v>
      </c>
      <c r="IK204" t="s">
        <v>280</v>
      </c>
      <c r="IL204" t="s">
        <v>280</v>
      </c>
      <c r="IM204" t="s">
        <v>280</v>
      </c>
      <c r="IN204" t="s">
        <v>280</v>
      </c>
      <c r="IO204" t="s">
        <v>280</v>
      </c>
      <c r="IP204" t="s">
        <v>280</v>
      </c>
      <c r="IQ204" t="s">
        <v>280</v>
      </c>
      <c r="IR204" t="s">
        <v>280</v>
      </c>
      <c r="IS204" t="s">
        <v>280</v>
      </c>
      <c r="IU204" t="s">
        <v>280</v>
      </c>
      <c r="IW204">
        <v>1</v>
      </c>
      <c r="IX204">
        <v>12</v>
      </c>
      <c r="IY204">
        <v>0.3</v>
      </c>
      <c r="IZ204">
        <v>0</v>
      </c>
      <c r="JA204">
        <v>0</v>
      </c>
      <c r="JB204">
        <v>0</v>
      </c>
      <c r="JC204">
        <v>0</v>
      </c>
      <c r="JD204">
        <v>0</v>
      </c>
      <c r="JE204">
        <v>0</v>
      </c>
      <c r="JF204">
        <v>0.3</v>
      </c>
      <c r="JG204" t="s">
        <v>859</v>
      </c>
      <c r="JH204" s="14">
        <v>13.5</v>
      </c>
      <c r="JI204">
        <v>6</v>
      </c>
      <c r="JJ204">
        <v>4</v>
      </c>
      <c r="JK204" t="s">
        <v>2707</v>
      </c>
      <c r="JL204" t="s">
        <v>701</v>
      </c>
      <c r="JM204" s="2">
        <v>46084</v>
      </c>
    </row>
    <row r="205" spans="1:273" x14ac:dyDescent="0.25">
      <c r="A205" t="s">
        <v>1997</v>
      </c>
      <c r="B205" t="s">
        <v>1998</v>
      </c>
      <c r="C205" t="s">
        <v>1999</v>
      </c>
      <c r="D205" t="s">
        <v>2000</v>
      </c>
      <c r="E205">
        <v>68660</v>
      </c>
      <c r="F205" t="s">
        <v>308</v>
      </c>
      <c r="G205" t="s">
        <v>2001</v>
      </c>
      <c r="H205" t="s">
        <v>310</v>
      </c>
      <c r="I205">
        <v>715</v>
      </c>
      <c r="J205">
        <v>715</v>
      </c>
      <c r="K205">
        <v>0</v>
      </c>
      <c r="L205">
        <v>0</v>
      </c>
      <c r="M205">
        <v>2004</v>
      </c>
      <c r="O205" t="s">
        <v>280</v>
      </c>
      <c r="Q205" t="s">
        <v>274</v>
      </c>
      <c r="R205" t="s">
        <v>275</v>
      </c>
      <c r="S205" t="s">
        <v>276</v>
      </c>
      <c r="T205" t="s">
        <v>273</v>
      </c>
      <c r="U205" t="s">
        <v>277</v>
      </c>
      <c r="W205">
        <v>1</v>
      </c>
      <c r="X205" t="s">
        <v>273</v>
      </c>
      <c r="Y205" t="s">
        <v>273</v>
      </c>
      <c r="Z205">
        <v>55</v>
      </c>
      <c r="AA205" t="s">
        <v>280</v>
      </c>
      <c r="AC205" t="s">
        <v>273</v>
      </c>
      <c r="AE205" t="s">
        <v>273</v>
      </c>
      <c r="AG205" s="1">
        <v>5000</v>
      </c>
      <c r="AH205" s="1">
        <v>1872</v>
      </c>
      <c r="AI205">
        <v>52</v>
      </c>
      <c r="AJ205" s="1">
        <v>1872</v>
      </c>
      <c r="AK205" s="2">
        <v>45566</v>
      </c>
      <c r="AL205" s="2">
        <v>45930</v>
      </c>
      <c r="AM205" s="10">
        <v>60222</v>
      </c>
      <c r="AO205" s="10"/>
      <c r="AP205" t="s">
        <v>724</v>
      </c>
      <c r="AQ205" s="10">
        <v>2500</v>
      </c>
      <c r="AS205" s="10"/>
      <c r="AT205" s="10">
        <v>62722</v>
      </c>
      <c r="AU205" s="10">
        <v>898</v>
      </c>
      <c r="AV205" s="10">
        <v>0</v>
      </c>
      <c r="AW205" s="10">
        <v>1050</v>
      </c>
      <c r="AX205" s="10">
        <v>0</v>
      </c>
      <c r="AY205" s="10">
        <v>0</v>
      </c>
      <c r="AZ205" s="10">
        <v>1948</v>
      </c>
      <c r="BB205" s="10">
        <v>0</v>
      </c>
      <c r="BC205" s="10">
        <v>0</v>
      </c>
      <c r="BD205" s="10">
        <v>0</v>
      </c>
      <c r="BE205" s="10">
        <v>0</v>
      </c>
      <c r="BF205" t="s">
        <v>2002</v>
      </c>
      <c r="BG205" s="10">
        <v>15540</v>
      </c>
      <c r="BH205" s="10">
        <v>15540</v>
      </c>
      <c r="BI205" s="10">
        <v>80210</v>
      </c>
      <c r="BJ205" s="10">
        <v>0</v>
      </c>
      <c r="BK205" s="10">
        <v>0</v>
      </c>
      <c r="BL205" s="10">
        <v>0</v>
      </c>
      <c r="BM205" s="10">
        <v>0</v>
      </c>
      <c r="BN205" s="10">
        <v>0</v>
      </c>
      <c r="BO205" t="s">
        <v>280</v>
      </c>
      <c r="BQ205" s="10"/>
      <c r="BR205" s="10"/>
      <c r="BS205">
        <v>6</v>
      </c>
      <c r="BT205" s="10">
        <v>39500</v>
      </c>
      <c r="BU205" s="10">
        <v>3022</v>
      </c>
      <c r="BV205" s="10">
        <v>42522</v>
      </c>
      <c r="BW205" t="s">
        <v>280</v>
      </c>
      <c r="BX205" t="s">
        <v>280</v>
      </c>
      <c r="BY205" t="s">
        <v>273</v>
      </c>
      <c r="BZ205" t="s">
        <v>273</v>
      </c>
      <c r="CA205" t="s">
        <v>280</v>
      </c>
      <c r="CB205" t="s">
        <v>280</v>
      </c>
      <c r="CC205" t="s">
        <v>280</v>
      </c>
      <c r="CD205" t="s">
        <v>280</v>
      </c>
      <c r="CE205" t="s">
        <v>273</v>
      </c>
      <c r="CF205" t="s">
        <v>273</v>
      </c>
      <c r="CG205" t="s">
        <v>2003</v>
      </c>
      <c r="CH205" s="10">
        <v>4766</v>
      </c>
      <c r="CI205" s="10">
        <v>500</v>
      </c>
      <c r="CJ205" s="10">
        <v>0</v>
      </c>
      <c r="CK205" s="10">
        <v>5266</v>
      </c>
      <c r="CL205" s="10">
        <v>0</v>
      </c>
      <c r="CM205" s="10">
        <v>897</v>
      </c>
      <c r="CN205" s="10">
        <v>540</v>
      </c>
      <c r="CO205" s="10">
        <v>0</v>
      </c>
      <c r="CP205" s="10">
        <v>10564</v>
      </c>
      <c r="CQ205" s="10">
        <v>12001</v>
      </c>
      <c r="CR205" s="10">
        <v>59789</v>
      </c>
      <c r="CS205" s="10">
        <v>0</v>
      </c>
      <c r="CT205" s="1">
        <v>15604</v>
      </c>
      <c r="CU205">
        <v>494</v>
      </c>
      <c r="CV205" s="1">
        <v>1045</v>
      </c>
      <c r="CW205" s="1">
        <v>15053</v>
      </c>
      <c r="CX205">
        <v>421</v>
      </c>
      <c r="CY205">
        <v>0</v>
      </c>
      <c r="CZ205">
        <v>0</v>
      </c>
      <c r="DA205">
        <v>421</v>
      </c>
      <c r="DB205" s="1">
        <v>1906</v>
      </c>
      <c r="DC205">
        <v>82</v>
      </c>
      <c r="DD205">
        <v>6</v>
      </c>
      <c r="DE205" s="1">
        <v>1982</v>
      </c>
      <c r="DF205">
        <v>12</v>
      </c>
      <c r="DG205">
        <v>1</v>
      </c>
      <c r="DH205">
        <v>1</v>
      </c>
      <c r="DI205">
        <v>12</v>
      </c>
      <c r="DJ205" t="s">
        <v>454</v>
      </c>
      <c r="DK205">
        <v>27</v>
      </c>
      <c r="DL205">
        <v>15</v>
      </c>
      <c r="DM205">
        <v>0</v>
      </c>
      <c r="DN205">
        <v>42</v>
      </c>
      <c r="DO205" s="1">
        <v>17958</v>
      </c>
      <c r="DP205">
        <v>591</v>
      </c>
      <c r="DQ205" s="1">
        <v>1051</v>
      </c>
      <c r="DR205" s="1">
        <v>17498</v>
      </c>
      <c r="DS205" t="s">
        <v>297</v>
      </c>
      <c r="DT205" s="1">
        <v>0</v>
      </c>
      <c r="DU205" t="s">
        <v>280</v>
      </c>
      <c r="DV205" t="s">
        <v>273</v>
      </c>
      <c r="DW205" t="s">
        <v>280</v>
      </c>
      <c r="DX205" t="s">
        <v>280</v>
      </c>
      <c r="DY205" t="s">
        <v>280</v>
      </c>
      <c r="DZ205" t="s">
        <v>273</v>
      </c>
      <c r="EA205" t="s">
        <v>280</v>
      </c>
      <c r="EB205" t="s">
        <v>273</v>
      </c>
      <c r="EC205" t="s">
        <v>280</v>
      </c>
      <c r="ED205" t="s">
        <v>280</v>
      </c>
      <c r="EE205" t="s">
        <v>280</v>
      </c>
      <c r="EF205" t="s">
        <v>280</v>
      </c>
      <c r="EG205">
        <v>494</v>
      </c>
      <c r="EH205" s="1">
        <v>2074</v>
      </c>
      <c r="EI205" t="s">
        <v>281</v>
      </c>
      <c r="EJ205">
        <v>153</v>
      </c>
      <c r="EK205" t="s">
        <v>281</v>
      </c>
      <c r="EL205">
        <v>346</v>
      </c>
      <c r="EM205" t="s">
        <v>281</v>
      </c>
      <c r="EN205">
        <v>916</v>
      </c>
      <c r="EO205">
        <v>876</v>
      </c>
      <c r="EP205">
        <v>10</v>
      </c>
      <c r="EQ205" s="1">
        <v>1802</v>
      </c>
      <c r="ER205">
        <v>605</v>
      </c>
      <c r="ES205">
        <v>24</v>
      </c>
      <c r="ET205">
        <v>629</v>
      </c>
      <c r="EU205">
        <v>253</v>
      </c>
      <c r="EV205">
        <v>5</v>
      </c>
      <c r="EW205">
        <v>258</v>
      </c>
      <c r="EX205">
        <v>536</v>
      </c>
      <c r="EY205">
        <v>220</v>
      </c>
      <c r="EZ205">
        <v>756</v>
      </c>
      <c r="FA205">
        <v>0</v>
      </c>
      <c r="FB205">
        <v>0</v>
      </c>
      <c r="FC205">
        <v>0</v>
      </c>
      <c r="FD205" s="1">
        <v>1643</v>
      </c>
      <c r="FE205" s="1">
        <v>2310</v>
      </c>
      <c r="FF205" s="1">
        <v>1125</v>
      </c>
      <c r="FG205" s="1">
        <v>3445</v>
      </c>
      <c r="FH205">
        <v>0</v>
      </c>
      <c r="FI205">
        <v>7</v>
      </c>
      <c r="FJ205" t="s">
        <v>280</v>
      </c>
      <c r="FK205" t="s">
        <v>362</v>
      </c>
      <c r="FV205" t="s">
        <v>273</v>
      </c>
      <c r="FW205" t="s">
        <v>280</v>
      </c>
      <c r="FX205" t="s">
        <v>273</v>
      </c>
      <c r="FY205" t="s">
        <v>280</v>
      </c>
      <c r="FZ205" t="s">
        <v>280</v>
      </c>
      <c r="GA205" t="s">
        <v>280</v>
      </c>
      <c r="GB205">
        <v>8</v>
      </c>
      <c r="GC205" s="12"/>
      <c r="GE205">
        <v>12</v>
      </c>
      <c r="GF205">
        <v>54</v>
      </c>
      <c r="GG205">
        <v>66</v>
      </c>
      <c r="GH205">
        <v>2</v>
      </c>
      <c r="GI205">
        <v>56</v>
      </c>
      <c r="GJ205">
        <v>17</v>
      </c>
      <c r="GK205">
        <v>141</v>
      </c>
      <c r="GL205">
        <v>133</v>
      </c>
      <c r="GM205">
        <v>8</v>
      </c>
      <c r="GN205">
        <v>0</v>
      </c>
      <c r="GO205">
        <v>141</v>
      </c>
      <c r="GP205">
        <v>154</v>
      </c>
      <c r="GQ205">
        <v>630</v>
      </c>
      <c r="GR205">
        <v>784</v>
      </c>
      <c r="GS205">
        <v>21</v>
      </c>
      <c r="GT205">
        <v>399</v>
      </c>
      <c r="GU205">
        <v>264</v>
      </c>
      <c r="GV205" s="1">
        <v>1468</v>
      </c>
      <c r="GW205">
        <v>856</v>
      </c>
      <c r="GX205">
        <v>612</v>
      </c>
      <c r="GY205">
        <v>0</v>
      </c>
      <c r="GZ205" s="1">
        <v>1468</v>
      </c>
      <c r="HA205">
        <v>0</v>
      </c>
      <c r="HB205">
        <v>0</v>
      </c>
      <c r="HC205">
        <v>1</v>
      </c>
      <c r="HE205">
        <v>0</v>
      </c>
      <c r="HG205">
        <v>0</v>
      </c>
      <c r="HI205" t="s">
        <v>273</v>
      </c>
      <c r="HJ205">
        <v>213</v>
      </c>
      <c r="HK205" t="s">
        <v>280</v>
      </c>
      <c r="HM205" t="s">
        <v>280</v>
      </c>
      <c r="HO205" t="s">
        <v>313</v>
      </c>
      <c r="HP205" t="s">
        <v>273</v>
      </c>
      <c r="HQ205">
        <v>7</v>
      </c>
      <c r="HR205" t="s">
        <v>443</v>
      </c>
      <c r="HS205" t="s">
        <v>471</v>
      </c>
      <c r="HT205" t="s">
        <v>365</v>
      </c>
      <c r="HU205" t="s">
        <v>273</v>
      </c>
      <c r="HV205" t="s">
        <v>278</v>
      </c>
      <c r="HX205" t="s">
        <v>1019</v>
      </c>
      <c r="HY205" t="s">
        <v>300</v>
      </c>
      <c r="HZ205">
        <v>18</v>
      </c>
      <c r="IA205">
        <v>19</v>
      </c>
      <c r="IB205" t="s">
        <v>280</v>
      </c>
      <c r="IC205" t="s">
        <v>273</v>
      </c>
      <c r="ID205" t="s">
        <v>280</v>
      </c>
      <c r="IE205" t="s">
        <v>280</v>
      </c>
      <c r="IF205" t="s">
        <v>280</v>
      </c>
      <c r="IG205" t="s">
        <v>280</v>
      </c>
      <c r="IH205" t="s">
        <v>280</v>
      </c>
      <c r="II205" t="s">
        <v>273</v>
      </c>
      <c r="IJ205" t="s">
        <v>280</v>
      </c>
      <c r="IK205" t="s">
        <v>273</v>
      </c>
      <c r="IL205" t="s">
        <v>280</v>
      </c>
      <c r="IM205" t="s">
        <v>280</v>
      </c>
      <c r="IN205" t="s">
        <v>280</v>
      </c>
      <c r="IO205" t="s">
        <v>280</v>
      </c>
      <c r="IP205" t="s">
        <v>280</v>
      </c>
      <c r="IQ205" t="s">
        <v>280</v>
      </c>
      <c r="IR205" t="s">
        <v>280</v>
      </c>
      <c r="IS205" t="s">
        <v>280</v>
      </c>
      <c r="IU205" t="s">
        <v>280</v>
      </c>
      <c r="IW205">
        <v>2</v>
      </c>
      <c r="IX205">
        <v>50</v>
      </c>
      <c r="IY205">
        <v>1.25</v>
      </c>
      <c r="IZ205">
        <v>0</v>
      </c>
      <c r="JA205">
        <v>0</v>
      </c>
      <c r="JB205">
        <v>0</v>
      </c>
      <c r="JC205">
        <v>0</v>
      </c>
      <c r="JD205">
        <v>0</v>
      </c>
      <c r="JE205">
        <v>0</v>
      </c>
      <c r="JF205">
        <v>1.25</v>
      </c>
      <c r="JG205" t="s">
        <v>302</v>
      </c>
      <c r="JH205" s="14">
        <v>18</v>
      </c>
      <c r="JI205">
        <v>1</v>
      </c>
      <c r="JJ205">
        <v>1</v>
      </c>
      <c r="JK205" t="s">
        <v>2004</v>
      </c>
      <c r="JL205" t="s">
        <v>302</v>
      </c>
      <c r="JM205" s="2">
        <v>46080</v>
      </c>
    </row>
    <row r="206" spans="1:273" x14ac:dyDescent="0.25">
      <c r="A206" t="s">
        <v>2005</v>
      </c>
      <c r="B206" t="s">
        <v>2006</v>
      </c>
      <c r="C206" t="s">
        <v>2006</v>
      </c>
      <c r="D206" t="s">
        <v>2007</v>
      </c>
      <c r="E206">
        <v>68873</v>
      </c>
      <c r="F206" t="s">
        <v>2008</v>
      </c>
      <c r="G206" t="s">
        <v>2009</v>
      </c>
      <c r="H206" t="s">
        <v>272</v>
      </c>
      <c r="I206" s="1">
        <v>2441</v>
      </c>
      <c r="J206" s="1">
        <v>2441</v>
      </c>
      <c r="K206">
        <v>0</v>
      </c>
      <c r="L206">
        <v>0</v>
      </c>
      <c r="M206">
        <v>1998</v>
      </c>
      <c r="N206">
        <v>1998</v>
      </c>
      <c r="O206" t="s">
        <v>280</v>
      </c>
      <c r="Q206" t="s">
        <v>274</v>
      </c>
      <c r="R206" t="s">
        <v>275</v>
      </c>
      <c r="S206" t="s">
        <v>276</v>
      </c>
      <c r="T206" t="s">
        <v>273</v>
      </c>
      <c r="U206" t="s">
        <v>277</v>
      </c>
      <c r="W206">
        <v>1</v>
      </c>
      <c r="X206" t="s">
        <v>273</v>
      </c>
      <c r="Y206" t="s">
        <v>273</v>
      </c>
      <c r="Z206">
        <v>158</v>
      </c>
      <c r="AA206" t="s">
        <v>273</v>
      </c>
      <c r="AG206" s="1">
        <v>10000</v>
      </c>
      <c r="AH206" s="1">
        <v>3640</v>
      </c>
      <c r="AI206">
        <v>52</v>
      </c>
      <c r="AJ206" s="1">
        <v>3640</v>
      </c>
      <c r="AK206" s="2">
        <v>45566</v>
      </c>
      <c r="AL206" s="2">
        <v>45930</v>
      </c>
      <c r="AM206" s="10">
        <v>58162</v>
      </c>
      <c r="AO206" s="10"/>
      <c r="AQ206" s="10"/>
      <c r="AR206" t="s">
        <v>2010</v>
      </c>
      <c r="AS206" s="10">
        <v>31590</v>
      </c>
      <c r="AT206" s="10">
        <v>89752</v>
      </c>
      <c r="AU206" s="10">
        <v>1128</v>
      </c>
      <c r="AV206" s="10">
        <v>0</v>
      </c>
      <c r="AW206" s="10">
        <v>0</v>
      </c>
      <c r="AX206" s="10">
        <v>0</v>
      </c>
      <c r="AY206" s="10">
        <v>0</v>
      </c>
      <c r="AZ206" s="10">
        <v>1128</v>
      </c>
      <c r="BB206" s="10">
        <v>0</v>
      </c>
      <c r="BC206" s="10">
        <v>0</v>
      </c>
      <c r="BD206" s="10">
        <v>39</v>
      </c>
      <c r="BE206" s="10">
        <v>0</v>
      </c>
      <c r="BF206" t="s">
        <v>278</v>
      </c>
      <c r="BG206" s="10">
        <v>0</v>
      </c>
      <c r="BH206" s="10">
        <v>39</v>
      </c>
      <c r="BI206" s="10">
        <v>90919</v>
      </c>
      <c r="BJ206" s="10">
        <v>0</v>
      </c>
      <c r="BK206" s="10">
        <v>0</v>
      </c>
      <c r="BL206" s="10">
        <v>0</v>
      </c>
      <c r="BM206" s="10">
        <v>0</v>
      </c>
      <c r="BN206" s="10">
        <v>0</v>
      </c>
      <c r="BO206" t="s">
        <v>273</v>
      </c>
      <c r="BP206" t="s">
        <v>2011</v>
      </c>
      <c r="BQ206" s="10">
        <v>15</v>
      </c>
      <c r="BR206" s="10">
        <v>15</v>
      </c>
      <c r="BS206">
        <v>12</v>
      </c>
      <c r="BT206" s="10">
        <v>33803</v>
      </c>
      <c r="BU206" s="10">
        <v>2586</v>
      </c>
      <c r="BV206" s="10">
        <v>36389</v>
      </c>
      <c r="BW206" t="s">
        <v>280</v>
      </c>
      <c r="BX206" t="s">
        <v>280</v>
      </c>
      <c r="BY206" t="s">
        <v>280</v>
      </c>
      <c r="BZ206" t="s">
        <v>280</v>
      </c>
      <c r="CA206" t="s">
        <v>280</v>
      </c>
      <c r="CB206" t="s">
        <v>280</v>
      </c>
      <c r="CC206" t="s">
        <v>280</v>
      </c>
      <c r="CD206" t="s">
        <v>273</v>
      </c>
      <c r="CE206" t="s">
        <v>273</v>
      </c>
      <c r="CF206" t="s">
        <v>273</v>
      </c>
      <c r="CH206" s="10">
        <v>11255</v>
      </c>
      <c r="CI206" s="10">
        <v>921</v>
      </c>
      <c r="CJ206" s="10">
        <v>228</v>
      </c>
      <c r="CK206" s="10">
        <v>12404</v>
      </c>
      <c r="CL206" s="10">
        <v>1477</v>
      </c>
      <c r="CM206" s="10">
        <v>2700</v>
      </c>
      <c r="CN206" s="10">
        <v>0</v>
      </c>
      <c r="CO206" s="10">
        <v>0</v>
      </c>
      <c r="CP206" s="10">
        <v>37772</v>
      </c>
      <c r="CQ206" s="10">
        <v>41949</v>
      </c>
      <c r="CR206" s="10">
        <v>90742</v>
      </c>
      <c r="CS206" s="10">
        <v>0</v>
      </c>
      <c r="CT206" s="1">
        <v>45501</v>
      </c>
      <c r="CU206" s="1">
        <v>1224</v>
      </c>
      <c r="CV206" s="1">
        <v>2559</v>
      </c>
      <c r="CW206" s="1">
        <v>44166</v>
      </c>
      <c r="CX206">
        <v>623</v>
      </c>
      <c r="CY206">
        <v>19</v>
      </c>
      <c r="CZ206">
        <v>4</v>
      </c>
      <c r="DA206">
        <v>638</v>
      </c>
      <c r="DB206" s="1">
        <v>1488</v>
      </c>
      <c r="DC206">
        <v>23</v>
      </c>
      <c r="DD206">
        <v>1</v>
      </c>
      <c r="DE206" s="1">
        <v>1510</v>
      </c>
      <c r="DF206">
        <v>17</v>
      </c>
      <c r="DG206">
        <v>0</v>
      </c>
      <c r="DH206">
        <v>1</v>
      </c>
      <c r="DI206">
        <v>16</v>
      </c>
      <c r="DJ206" t="s">
        <v>2012</v>
      </c>
      <c r="DK206">
        <v>31</v>
      </c>
      <c r="DL206">
        <v>0</v>
      </c>
      <c r="DM206">
        <v>0</v>
      </c>
      <c r="DN206">
        <v>31</v>
      </c>
      <c r="DO206" s="1">
        <v>47643</v>
      </c>
      <c r="DP206" s="1">
        <v>1266</v>
      </c>
      <c r="DQ206" s="1">
        <v>2564</v>
      </c>
      <c r="DR206" s="1">
        <v>46345</v>
      </c>
      <c r="DS206" t="s">
        <v>297</v>
      </c>
      <c r="DT206" s="1">
        <v>0</v>
      </c>
      <c r="DU206" t="s">
        <v>273</v>
      </c>
      <c r="DV206" t="s">
        <v>273</v>
      </c>
      <c r="DW206" t="s">
        <v>280</v>
      </c>
      <c r="DX206" t="s">
        <v>280</v>
      </c>
      <c r="DY206" t="s">
        <v>280</v>
      </c>
      <c r="DZ206" t="s">
        <v>273</v>
      </c>
      <c r="EA206" t="s">
        <v>273</v>
      </c>
      <c r="EB206" t="s">
        <v>273</v>
      </c>
      <c r="EC206" t="s">
        <v>280</v>
      </c>
      <c r="ED206" t="s">
        <v>280</v>
      </c>
      <c r="EE206" t="s">
        <v>280</v>
      </c>
      <c r="EF206" t="s">
        <v>280</v>
      </c>
      <c r="EG206" s="1">
        <v>3679</v>
      </c>
      <c r="EH206" s="1">
        <v>48400</v>
      </c>
      <c r="EI206" t="s">
        <v>285</v>
      </c>
      <c r="EJ206" s="1">
        <v>2000</v>
      </c>
      <c r="EK206" t="s">
        <v>285</v>
      </c>
      <c r="EL206" s="1">
        <v>28480</v>
      </c>
      <c r="EM206" t="s">
        <v>285</v>
      </c>
      <c r="EN206" s="1">
        <v>9713</v>
      </c>
      <c r="EO206" s="1">
        <v>22031</v>
      </c>
      <c r="EP206">
        <v>6</v>
      </c>
      <c r="EQ206" s="1">
        <v>31750</v>
      </c>
      <c r="ER206" s="1">
        <v>2540</v>
      </c>
      <c r="ES206">
        <v>430</v>
      </c>
      <c r="ET206" s="1">
        <v>2970</v>
      </c>
      <c r="EU206">
        <v>239</v>
      </c>
      <c r="EV206">
        <v>0</v>
      </c>
      <c r="EW206">
        <v>239</v>
      </c>
      <c r="EX206" s="1">
        <v>2639</v>
      </c>
      <c r="EY206">
        <v>749</v>
      </c>
      <c r="EZ206" s="1">
        <v>3388</v>
      </c>
      <c r="FA206">
        <v>0</v>
      </c>
      <c r="FB206">
        <v>0</v>
      </c>
      <c r="FC206">
        <v>0</v>
      </c>
      <c r="FD206" s="1">
        <v>6597</v>
      </c>
      <c r="FE206" s="1">
        <v>15131</v>
      </c>
      <c r="FF206" s="1">
        <v>23210</v>
      </c>
      <c r="FG206" s="1">
        <v>38347</v>
      </c>
      <c r="FH206">
        <v>0</v>
      </c>
      <c r="FI206">
        <v>247</v>
      </c>
      <c r="FJ206" t="s">
        <v>280</v>
      </c>
      <c r="FK206" t="s">
        <v>282</v>
      </c>
      <c r="FS206" t="s">
        <v>273</v>
      </c>
      <c r="FT206" t="s">
        <v>273</v>
      </c>
      <c r="FV206" t="s">
        <v>280</v>
      </c>
      <c r="FW206" t="s">
        <v>273</v>
      </c>
      <c r="FX206" t="s">
        <v>273</v>
      </c>
      <c r="FY206" t="s">
        <v>280</v>
      </c>
      <c r="FZ206" t="s">
        <v>280</v>
      </c>
      <c r="GA206" t="s">
        <v>280</v>
      </c>
      <c r="GB206">
        <v>0</v>
      </c>
      <c r="GC206" s="12" t="s">
        <v>273</v>
      </c>
      <c r="GD206">
        <v>342</v>
      </c>
      <c r="GE206">
        <v>9</v>
      </c>
      <c r="GF206">
        <v>28</v>
      </c>
      <c r="GG206">
        <v>37</v>
      </c>
      <c r="GH206">
        <v>0</v>
      </c>
      <c r="GI206">
        <v>6</v>
      </c>
      <c r="GJ206">
        <v>3</v>
      </c>
      <c r="GK206">
        <v>46</v>
      </c>
      <c r="GL206">
        <v>40</v>
      </c>
      <c r="GM206">
        <v>6</v>
      </c>
      <c r="GN206">
        <v>0</v>
      </c>
      <c r="GO206">
        <v>46</v>
      </c>
      <c r="GP206">
        <v>283</v>
      </c>
      <c r="GQ206">
        <v>896</v>
      </c>
      <c r="GR206" s="1">
        <v>1179</v>
      </c>
      <c r="GS206">
        <v>0</v>
      </c>
      <c r="GT206">
        <v>15</v>
      </c>
      <c r="GU206">
        <v>273</v>
      </c>
      <c r="GV206" s="1">
        <v>1467</v>
      </c>
      <c r="GW206" s="1">
        <v>1287</v>
      </c>
      <c r="GX206">
        <v>180</v>
      </c>
      <c r="GY206">
        <v>0</v>
      </c>
      <c r="GZ206" s="1">
        <v>1467</v>
      </c>
      <c r="HA206">
        <v>0</v>
      </c>
      <c r="HB206">
        <v>0</v>
      </c>
      <c r="HC206">
        <v>2</v>
      </c>
      <c r="HD206">
        <v>51</v>
      </c>
      <c r="HE206">
        <v>0</v>
      </c>
      <c r="HF206">
        <v>0</v>
      </c>
      <c r="HG206">
        <v>1</v>
      </c>
      <c r="HH206">
        <v>7</v>
      </c>
      <c r="HI206" t="s">
        <v>273</v>
      </c>
      <c r="HJ206">
        <v>180</v>
      </c>
      <c r="HK206" t="s">
        <v>280</v>
      </c>
      <c r="HM206" t="s">
        <v>280</v>
      </c>
      <c r="HO206" t="s">
        <v>1579</v>
      </c>
      <c r="HP206" t="s">
        <v>273</v>
      </c>
      <c r="HQ206">
        <v>31</v>
      </c>
      <c r="HR206" t="s">
        <v>2013</v>
      </c>
      <c r="HS206" t="s">
        <v>2014</v>
      </c>
      <c r="HT206" t="s">
        <v>299</v>
      </c>
      <c r="HU206" t="s">
        <v>273</v>
      </c>
      <c r="HV206" t="s">
        <v>278</v>
      </c>
      <c r="HX206" t="s">
        <v>286</v>
      </c>
      <c r="HY206" t="s">
        <v>300</v>
      </c>
      <c r="HZ206">
        <v>339</v>
      </c>
      <c r="IA206">
        <v>362</v>
      </c>
      <c r="IB206" t="s">
        <v>273</v>
      </c>
      <c r="IC206" t="s">
        <v>280</v>
      </c>
      <c r="ID206" t="s">
        <v>280</v>
      </c>
      <c r="IE206" t="s">
        <v>273</v>
      </c>
      <c r="IF206" t="s">
        <v>273</v>
      </c>
      <c r="IG206" t="s">
        <v>280</v>
      </c>
      <c r="IH206" t="s">
        <v>273</v>
      </c>
      <c r="II206" t="s">
        <v>273</v>
      </c>
      <c r="IJ206" t="s">
        <v>280</v>
      </c>
      <c r="IK206" t="s">
        <v>273</v>
      </c>
      <c r="IL206" t="s">
        <v>280</v>
      </c>
      <c r="IM206" t="s">
        <v>280</v>
      </c>
      <c r="IN206" t="s">
        <v>280</v>
      </c>
      <c r="IO206" t="s">
        <v>273</v>
      </c>
      <c r="IP206" t="s">
        <v>280</v>
      </c>
      <c r="IQ206" t="s">
        <v>280</v>
      </c>
      <c r="IR206" t="s">
        <v>280</v>
      </c>
      <c r="IS206" t="s">
        <v>280</v>
      </c>
      <c r="IT206" t="s">
        <v>2015</v>
      </c>
      <c r="IU206" t="s">
        <v>280</v>
      </c>
      <c r="IW206">
        <v>5</v>
      </c>
      <c r="IX206">
        <v>45</v>
      </c>
      <c r="IY206">
        <v>1.1299999999999999</v>
      </c>
      <c r="IZ206">
        <v>0</v>
      </c>
      <c r="JA206">
        <v>0</v>
      </c>
      <c r="JB206">
        <v>0</v>
      </c>
      <c r="JC206">
        <v>1</v>
      </c>
      <c r="JD206">
        <v>10</v>
      </c>
      <c r="JE206">
        <v>0.25</v>
      </c>
      <c r="JF206">
        <v>1.38</v>
      </c>
      <c r="JG206" t="s">
        <v>304</v>
      </c>
      <c r="JH206" s="14">
        <v>19.579999999999998</v>
      </c>
      <c r="JI206">
        <v>4</v>
      </c>
      <c r="JJ206">
        <v>4</v>
      </c>
      <c r="JK206" t="s">
        <v>2016</v>
      </c>
      <c r="JL206" t="s">
        <v>304</v>
      </c>
      <c r="JM206" s="2">
        <v>46111</v>
      </c>
    </row>
    <row r="207" spans="1:273" x14ac:dyDescent="0.25">
      <c r="A207" t="s">
        <v>2150</v>
      </c>
      <c r="B207" t="s">
        <v>2151</v>
      </c>
      <c r="C207" t="s">
        <v>2152</v>
      </c>
      <c r="D207" t="s">
        <v>1889</v>
      </c>
      <c r="E207">
        <v>68779</v>
      </c>
      <c r="F207" t="s">
        <v>1889</v>
      </c>
      <c r="G207" t="s">
        <v>2153</v>
      </c>
      <c r="H207" t="s">
        <v>310</v>
      </c>
      <c r="I207" s="1">
        <v>1505</v>
      </c>
      <c r="J207" s="1">
        <v>1505</v>
      </c>
      <c r="K207">
        <v>0</v>
      </c>
      <c r="L207">
        <v>0</v>
      </c>
      <c r="M207">
        <v>1915</v>
      </c>
      <c r="O207" t="s">
        <v>280</v>
      </c>
      <c r="Q207" t="s">
        <v>274</v>
      </c>
      <c r="R207" t="s">
        <v>275</v>
      </c>
      <c r="S207" t="s">
        <v>276</v>
      </c>
      <c r="T207" t="s">
        <v>273</v>
      </c>
      <c r="U207" t="s">
        <v>277</v>
      </c>
      <c r="W207">
        <v>1</v>
      </c>
      <c r="X207" t="s">
        <v>273</v>
      </c>
      <c r="Y207" t="s">
        <v>273</v>
      </c>
      <c r="Z207">
        <v>7</v>
      </c>
      <c r="AA207" t="s">
        <v>280</v>
      </c>
      <c r="AC207" t="s">
        <v>273</v>
      </c>
      <c r="AE207" t="s">
        <v>273</v>
      </c>
      <c r="AF207" t="s">
        <v>2154</v>
      </c>
      <c r="AG207" s="1">
        <v>2940</v>
      </c>
      <c r="AH207" s="1">
        <v>1664</v>
      </c>
      <c r="AI207">
        <v>52</v>
      </c>
      <c r="AJ207" s="1">
        <v>1664</v>
      </c>
      <c r="AK207" s="2">
        <v>45566</v>
      </c>
      <c r="AL207" s="2">
        <v>45930</v>
      </c>
      <c r="AM207" s="10">
        <v>75556</v>
      </c>
      <c r="AO207" s="10"/>
      <c r="AQ207" s="10"/>
      <c r="AS207" s="10"/>
      <c r="AT207" s="10">
        <v>75556</v>
      </c>
      <c r="AU207" s="10">
        <v>989</v>
      </c>
      <c r="AV207" s="10">
        <v>0</v>
      </c>
      <c r="AW207" s="10">
        <v>0</v>
      </c>
      <c r="AX207" s="10">
        <v>0</v>
      </c>
      <c r="AY207" s="10">
        <v>0</v>
      </c>
      <c r="AZ207" s="10">
        <v>989</v>
      </c>
      <c r="BB207" s="10">
        <v>0</v>
      </c>
      <c r="BC207" s="10">
        <v>0</v>
      </c>
      <c r="BD207" s="10">
        <v>0</v>
      </c>
      <c r="BE207" s="10">
        <v>0</v>
      </c>
      <c r="BF207" t="s">
        <v>2155</v>
      </c>
      <c r="BG207" s="10">
        <v>4253</v>
      </c>
      <c r="BH207" s="10">
        <v>4253</v>
      </c>
      <c r="BI207" s="10">
        <v>80798</v>
      </c>
      <c r="BJ207" s="10">
        <v>0</v>
      </c>
      <c r="BK207" s="10">
        <v>0</v>
      </c>
      <c r="BL207" s="10">
        <v>0</v>
      </c>
      <c r="BM207" s="10">
        <v>0</v>
      </c>
      <c r="BN207" s="10">
        <v>0</v>
      </c>
      <c r="BO207" t="s">
        <v>280</v>
      </c>
      <c r="BQ207" s="10"/>
      <c r="BR207" s="10"/>
      <c r="BS207">
        <v>6</v>
      </c>
      <c r="BT207" s="10">
        <v>50429</v>
      </c>
      <c r="BU207" s="10">
        <v>3858</v>
      </c>
      <c r="BV207" s="10">
        <v>54287</v>
      </c>
      <c r="BW207" t="s">
        <v>280</v>
      </c>
      <c r="BX207" t="s">
        <v>280</v>
      </c>
      <c r="BY207" t="s">
        <v>273</v>
      </c>
      <c r="BZ207" t="s">
        <v>273</v>
      </c>
      <c r="CA207" t="s">
        <v>273</v>
      </c>
      <c r="CB207" t="s">
        <v>273</v>
      </c>
      <c r="CC207" t="s">
        <v>273</v>
      </c>
      <c r="CD207" t="s">
        <v>273</v>
      </c>
      <c r="CE207" t="s">
        <v>273</v>
      </c>
      <c r="CF207" t="s">
        <v>273</v>
      </c>
      <c r="CH207" s="10">
        <v>1849</v>
      </c>
      <c r="CI207" s="10">
        <v>500</v>
      </c>
      <c r="CJ207" s="10">
        <v>0</v>
      </c>
      <c r="CK207" s="10">
        <v>2349</v>
      </c>
      <c r="CL207" s="10">
        <v>4253</v>
      </c>
      <c r="CM207" s="10">
        <v>1376</v>
      </c>
      <c r="CN207" s="10">
        <v>0</v>
      </c>
      <c r="CO207" s="10">
        <v>244</v>
      </c>
      <c r="CP207" s="10">
        <v>18978</v>
      </c>
      <c r="CQ207" s="10">
        <v>24851</v>
      </c>
      <c r="CR207" s="10">
        <v>81487</v>
      </c>
      <c r="CS207" s="10">
        <v>0</v>
      </c>
      <c r="CT207" s="1">
        <v>15690</v>
      </c>
      <c r="CU207" s="1">
        <v>1012</v>
      </c>
      <c r="CV207">
        <v>532</v>
      </c>
      <c r="CW207" s="1">
        <v>16170</v>
      </c>
      <c r="CX207">
        <v>9</v>
      </c>
      <c r="CY207">
        <v>0</v>
      </c>
      <c r="CZ207">
        <v>0</v>
      </c>
      <c r="DA207">
        <v>9</v>
      </c>
      <c r="DB207" s="1">
        <v>1080</v>
      </c>
      <c r="DC207">
        <v>2</v>
      </c>
      <c r="DD207">
        <v>2</v>
      </c>
      <c r="DE207" s="1">
        <v>1080</v>
      </c>
      <c r="DF207">
        <v>36</v>
      </c>
      <c r="DG207">
        <v>3</v>
      </c>
      <c r="DH207">
        <v>7</v>
      </c>
      <c r="DI207">
        <v>32</v>
      </c>
      <c r="DJ207" t="s">
        <v>297</v>
      </c>
      <c r="DK207">
        <v>0</v>
      </c>
      <c r="DL207">
        <v>0</v>
      </c>
      <c r="DM207">
        <v>0</v>
      </c>
      <c r="DN207">
        <v>0</v>
      </c>
      <c r="DO207" s="1">
        <v>16779</v>
      </c>
      <c r="DP207" s="1">
        <v>1014</v>
      </c>
      <c r="DQ207">
        <v>534</v>
      </c>
      <c r="DR207" s="1">
        <v>17259</v>
      </c>
      <c r="DS207" t="s">
        <v>1294</v>
      </c>
      <c r="DT207">
        <v>0</v>
      </c>
      <c r="DU207" t="s">
        <v>280</v>
      </c>
      <c r="DV207" t="s">
        <v>273</v>
      </c>
      <c r="DW207" t="s">
        <v>280</v>
      </c>
      <c r="DX207" t="s">
        <v>280</v>
      </c>
      <c r="DY207" t="s">
        <v>280</v>
      </c>
      <c r="DZ207" t="s">
        <v>273</v>
      </c>
      <c r="EA207" t="s">
        <v>280</v>
      </c>
      <c r="EB207" t="s">
        <v>273</v>
      </c>
      <c r="EC207" t="s">
        <v>280</v>
      </c>
      <c r="ED207" t="s">
        <v>280</v>
      </c>
      <c r="EE207" t="s">
        <v>280</v>
      </c>
      <c r="EF207" t="s">
        <v>280</v>
      </c>
      <c r="EG207" s="1">
        <v>1526</v>
      </c>
      <c r="EH207" s="1">
        <v>6116</v>
      </c>
      <c r="EI207" t="s">
        <v>281</v>
      </c>
      <c r="EJ207">
        <v>978</v>
      </c>
      <c r="EK207" t="s">
        <v>281</v>
      </c>
      <c r="EL207">
        <v>406</v>
      </c>
      <c r="EM207" t="s">
        <v>281</v>
      </c>
      <c r="EN207" s="1">
        <v>13235</v>
      </c>
      <c r="EO207" s="1">
        <v>19212</v>
      </c>
      <c r="EP207">
        <v>0</v>
      </c>
      <c r="EQ207" s="1">
        <v>32447</v>
      </c>
      <c r="ER207">
        <v>601</v>
      </c>
      <c r="ES207">
        <v>74</v>
      </c>
      <c r="ET207">
        <v>675</v>
      </c>
      <c r="EU207">
        <v>96</v>
      </c>
      <c r="EV207">
        <v>2</v>
      </c>
      <c r="EW207">
        <v>98</v>
      </c>
      <c r="EX207">
        <v>731</v>
      </c>
      <c r="EY207">
        <v>166</v>
      </c>
      <c r="EZ207">
        <v>897</v>
      </c>
      <c r="FA207">
        <v>0</v>
      </c>
      <c r="FB207">
        <v>0</v>
      </c>
      <c r="FC207">
        <v>0</v>
      </c>
      <c r="FD207" s="1">
        <v>1670</v>
      </c>
      <c r="FE207" s="1">
        <v>14663</v>
      </c>
      <c r="FF207" s="1">
        <v>19454</v>
      </c>
      <c r="FG207" s="1">
        <v>34117</v>
      </c>
      <c r="FH207">
        <v>0</v>
      </c>
      <c r="FI207">
        <v>159</v>
      </c>
      <c r="FJ207" t="s">
        <v>273</v>
      </c>
      <c r="FK207" t="s">
        <v>362</v>
      </c>
      <c r="FV207" t="s">
        <v>280</v>
      </c>
      <c r="FW207" t="s">
        <v>280</v>
      </c>
      <c r="FX207" t="s">
        <v>273</v>
      </c>
      <c r="FY207" t="s">
        <v>280</v>
      </c>
      <c r="FZ207" t="s">
        <v>280</v>
      </c>
      <c r="GA207" t="s">
        <v>280</v>
      </c>
      <c r="GB207">
        <v>55</v>
      </c>
      <c r="GC207" s="12"/>
      <c r="GE207">
        <v>27</v>
      </c>
      <c r="GF207">
        <v>32</v>
      </c>
      <c r="GG207">
        <v>59</v>
      </c>
      <c r="GH207">
        <v>0</v>
      </c>
      <c r="GI207">
        <v>18</v>
      </c>
      <c r="GJ207">
        <v>4</v>
      </c>
      <c r="GK207">
        <v>81</v>
      </c>
      <c r="GL207">
        <v>50</v>
      </c>
      <c r="GM207">
        <v>31</v>
      </c>
      <c r="GN207">
        <v>0</v>
      </c>
      <c r="GO207">
        <v>81</v>
      </c>
      <c r="GP207">
        <v>350</v>
      </c>
      <c r="GQ207">
        <v>580</v>
      </c>
      <c r="GR207">
        <v>930</v>
      </c>
      <c r="GS207">
        <v>0</v>
      </c>
      <c r="GT207">
        <v>163</v>
      </c>
      <c r="GU207">
        <v>739</v>
      </c>
      <c r="GV207" s="1">
        <v>1832</v>
      </c>
      <c r="GW207">
        <v>743</v>
      </c>
      <c r="GX207" s="1">
        <v>1089</v>
      </c>
      <c r="GY207">
        <v>0</v>
      </c>
      <c r="GZ207" s="1">
        <v>1832</v>
      </c>
      <c r="HA207">
        <v>0</v>
      </c>
      <c r="HB207">
        <v>0</v>
      </c>
      <c r="HC207">
        <v>7</v>
      </c>
      <c r="HE207">
        <v>0</v>
      </c>
      <c r="HG207">
        <v>1</v>
      </c>
      <c r="HI207" t="s">
        <v>273</v>
      </c>
      <c r="HJ207">
        <v>102</v>
      </c>
      <c r="HK207" t="s">
        <v>280</v>
      </c>
      <c r="HM207" t="s">
        <v>280</v>
      </c>
      <c r="HO207" t="s">
        <v>431</v>
      </c>
      <c r="HP207" t="s">
        <v>273</v>
      </c>
      <c r="HQ207">
        <v>3</v>
      </c>
      <c r="HR207" t="s">
        <v>2156</v>
      </c>
      <c r="HS207" t="s">
        <v>2157</v>
      </c>
      <c r="HT207" t="s">
        <v>299</v>
      </c>
      <c r="HU207" t="s">
        <v>273</v>
      </c>
      <c r="HV207" t="s">
        <v>278</v>
      </c>
      <c r="HX207" t="s">
        <v>393</v>
      </c>
      <c r="HY207" t="s">
        <v>300</v>
      </c>
      <c r="HZ207">
        <v>100</v>
      </c>
      <c r="IA207">
        <v>98</v>
      </c>
      <c r="IB207" t="s">
        <v>280</v>
      </c>
      <c r="IC207" t="s">
        <v>280</v>
      </c>
      <c r="ID207" t="s">
        <v>280</v>
      </c>
      <c r="IE207" t="s">
        <v>280</v>
      </c>
      <c r="IF207" t="s">
        <v>280</v>
      </c>
      <c r="IG207" t="s">
        <v>280</v>
      </c>
      <c r="IH207" t="s">
        <v>280</v>
      </c>
      <c r="II207" t="s">
        <v>280</v>
      </c>
      <c r="IJ207" t="s">
        <v>280</v>
      </c>
      <c r="IK207" t="s">
        <v>280</v>
      </c>
      <c r="IL207" t="s">
        <v>280</v>
      </c>
      <c r="IM207" t="s">
        <v>280</v>
      </c>
      <c r="IN207" t="s">
        <v>280</v>
      </c>
      <c r="IO207" t="s">
        <v>280</v>
      </c>
      <c r="IP207" t="s">
        <v>280</v>
      </c>
      <c r="IQ207" t="s">
        <v>280</v>
      </c>
      <c r="IR207" t="s">
        <v>280</v>
      </c>
      <c r="IS207" t="s">
        <v>280</v>
      </c>
      <c r="IT207" t="s">
        <v>2158</v>
      </c>
      <c r="IU207" t="s">
        <v>280</v>
      </c>
      <c r="IW207">
        <v>3</v>
      </c>
      <c r="IX207">
        <v>63</v>
      </c>
      <c r="IY207">
        <v>1.57</v>
      </c>
      <c r="IZ207">
        <v>0</v>
      </c>
      <c r="JA207">
        <v>0</v>
      </c>
      <c r="JB207">
        <v>0</v>
      </c>
      <c r="JC207">
        <v>1</v>
      </c>
      <c r="JD207">
        <v>2</v>
      </c>
      <c r="JE207">
        <v>0.05</v>
      </c>
      <c r="JF207">
        <v>1.62</v>
      </c>
      <c r="JG207" t="s">
        <v>304</v>
      </c>
      <c r="JH207" s="14">
        <v>18.66</v>
      </c>
      <c r="JI207">
        <v>9</v>
      </c>
      <c r="JJ207">
        <v>12</v>
      </c>
      <c r="JK207" t="s">
        <v>2159</v>
      </c>
      <c r="JL207" t="s">
        <v>304</v>
      </c>
      <c r="JM207" s="2">
        <v>46105</v>
      </c>
    </row>
    <row r="208" spans="1:273" x14ac:dyDescent="0.25">
      <c r="A208" t="s">
        <v>2160</v>
      </c>
      <c r="B208" t="s">
        <v>2161</v>
      </c>
      <c r="C208" t="s">
        <v>2162</v>
      </c>
      <c r="D208" t="s">
        <v>2163</v>
      </c>
      <c r="E208">
        <v>69163</v>
      </c>
      <c r="F208" t="s">
        <v>2164</v>
      </c>
      <c r="G208" t="s">
        <v>2165</v>
      </c>
      <c r="H208" t="s">
        <v>272</v>
      </c>
      <c r="I208">
        <v>260</v>
      </c>
      <c r="J208">
        <v>694</v>
      </c>
      <c r="K208">
        <v>0</v>
      </c>
      <c r="L208">
        <v>0</v>
      </c>
      <c r="M208">
        <v>1963</v>
      </c>
      <c r="O208" t="s">
        <v>280</v>
      </c>
      <c r="Q208" t="s">
        <v>388</v>
      </c>
      <c r="R208" t="s">
        <v>275</v>
      </c>
      <c r="S208" t="s">
        <v>389</v>
      </c>
      <c r="T208" t="s">
        <v>273</v>
      </c>
      <c r="U208" t="s">
        <v>277</v>
      </c>
      <c r="W208">
        <v>1</v>
      </c>
      <c r="X208" t="s">
        <v>273</v>
      </c>
      <c r="Y208" t="s">
        <v>273</v>
      </c>
      <c r="Z208">
        <v>1</v>
      </c>
      <c r="AA208" t="s">
        <v>280</v>
      </c>
      <c r="AF208" t="s">
        <v>2166</v>
      </c>
      <c r="AG208">
        <v>728</v>
      </c>
      <c r="AH208" s="1">
        <v>832</v>
      </c>
      <c r="AI208">
        <v>52</v>
      </c>
      <c r="AJ208">
        <v>832</v>
      </c>
      <c r="AK208" s="2">
        <v>45474</v>
      </c>
      <c r="AL208" s="2">
        <v>45838</v>
      </c>
      <c r="AM208" s="10">
        <v>0</v>
      </c>
      <c r="AO208" s="10"/>
      <c r="AP208" t="s">
        <v>2167</v>
      </c>
      <c r="AQ208" s="10">
        <v>32337</v>
      </c>
      <c r="AS208" s="10"/>
      <c r="AT208" s="10">
        <v>32337</v>
      </c>
      <c r="AU208" s="10">
        <v>866</v>
      </c>
      <c r="AV208" s="10">
        <v>0</v>
      </c>
      <c r="AW208" s="10">
        <v>0</v>
      </c>
      <c r="AX208" s="10">
        <v>0</v>
      </c>
      <c r="AY208" s="10">
        <v>0</v>
      </c>
      <c r="AZ208" s="10">
        <v>866</v>
      </c>
      <c r="BB208" s="10">
        <v>0</v>
      </c>
      <c r="BC208" s="10">
        <v>0</v>
      </c>
      <c r="BD208" s="10">
        <v>0</v>
      </c>
      <c r="BE208" s="10">
        <v>0</v>
      </c>
      <c r="BF208" t="s">
        <v>2168</v>
      </c>
      <c r="BG208" s="10">
        <v>2936</v>
      </c>
      <c r="BH208" s="10">
        <v>2936</v>
      </c>
      <c r="BI208" s="10">
        <v>36139</v>
      </c>
      <c r="BJ208" s="10">
        <v>0</v>
      </c>
      <c r="BK208" s="10">
        <v>0</v>
      </c>
      <c r="BL208" s="10">
        <v>0</v>
      </c>
      <c r="BM208" s="10">
        <v>0</v>
      </c>
      <c r="BN208" s="10">
        <v>0</v>
      </c>
      <c r="BO208" t="s">
        <v>280</v>
      </c>
      <c r="BQ208" s="10"/>
      <c r="BR208" s="10"/>
      <c r="BS208">
        <v>0</v>
      </c>
      <c r="BT208" s="10">
        <v>11252</v>
      </c>
      <c r="BU208" s="10">
        <v>863</v>
      </c>
      <c r="BV208" s="10">
        <v>12115</v>
      </c>
      <c r="BW208" t="s">
        <v>280</v>
      </c>
      <c r="BX208" t="s">
        <v>280</v>
      </c>
      <c r="BY208" t="s">
        <v>280</v>
      </c>
      <c r="BZ208" t="s">
        <v>280</v>
      </c>
      <c r="CA208" t="s">
        <v>280</v>
      </c>
      <c r="CB208" t="s">
        <v>273</v>
      </c>
      <c r="CC208" t="s">
        <v>280</v>
      </c>
      <c r="CD208" t="s">
        <v>273</v>
      </c>
      <c r="CE208" t="s">
        <v>280</v>
      </c>
      <c r="CF208" t="s">
        <v>280</v>
      </c>
      <c r="CH208" s="10">
        <v>204</v>
      </c>
      <c r="CI208" s="10">
        <v>500</v>
      </c>
      <c r="CJ208" s="10">
        <v>0</v>
      </c>
      <c r="CK208" s="10">
        <v>704</v>
      </c>
      <c r="CL208" s="10">
        <v>0</v>
      </c>
      <c r="CM208" s="10">
        <v>0</v>
      </c>
      <c r="CN208" s="10">
        <v>0</v>
      </c>
      <c r="CO208" s="10">
        <v>0</v>
      </c>
      <c r="CP208" s="10">
        <v>2609</v>
      </c>
      <c r="CQ208" s="10">
        <v>2609</v>
      </c>
      <c r="CR208" s="10">
        <v>15428</v>
      </c>
      <c r="CS208" s="10">
        <v>0</v>
      </c>
      <c r="CT208" s="1">
        <v>6748</v>
      </c>
      <c r="CU208" s="1">
        <v>1003</v>
      </c>
      <c r="CV208">
        <v>435</v>
      </c>
      <c r="CW208" s="1">
        <v>7316</v>
      </c>
      <c r="CX208">
        <v>0</v>
      </c>
      <c r="CY208">
        <v>0</v>
      </c>
      <c r="CZ208">
        <v>0</v>
      </c>
      <c r="DA208">
        <v>0</v>
      </c>
      <c r="DB208">
        <v>0</v>
      </c>
      <c r="DC208">
        <v>0</v>
      </c>
      <c r="DD208">
        <v>0</v>
      </c>
      <c r="DE208">
        <v>0</v>
      </c>
      <c r="DF208">
        <v>1</v>
      </c>
      <c r="DG208">
        <v>1</v>
      </c>
      <c r="DH208">
        <v>0</v>
      </c>
      <c r="DI208">
        <v>2</v>
      </c>
      <c r="DJ208" t="s">
        <v>2169</v>
      </c>
      <c r="DK208">
        <v>31</v>
      </c>
      <c r="DL208">
        <v>0</v>
      </c>
      <c r="DM208">
        <v>0</v>
      </c>
      <c r="DN208">
        <v>31</v>
      </c>
      <c r="DO208" s="1">
        <v>6779</v>
      </c>
      <c r="DP208" s="1">
        <v>1003</v>
      </c>
      <c r="DQ208">
        <v>435</v>
      </c>
      <c r="DR208" s="1">
        <v>7347</v>
      </c>
      <c r="DS208" t="s">
        <v>297</v>
      </c>
      <c r="DT208">
        <v>0</v>
      </c>
      <c r="DU208" t="s">
        <v>280</v>
      </c>
      <c r="DV208" t="s">
        <v>273</v>
      </c>
      <c r="DW208" t="s">
        <v>280</v>
      </c>
      <c r="DX208" t="s">
        <v>273</v>
      </c>
      <c r="DY208" t="s">
        <v>280</v>
      </c>
      <c r="DZ208" t="s">
        <v>273</v>
      </c>
      <c r="EA208" t="s">
        <v>280</v>
      </c>
      <c r="EB208" t="s">
        <v>273</v>
      </c>
      <c r="EC208" t="s">
        <v>280</v>
      </c>
      <c r="ED208" t="s">
        <v>280</v>
      </c>
      <c r="EE208" t="s">
        <v>280</v>
      </c>
      <c r="EF208" t="s">
        <v>280</v>
      </c>
      <c r="EG208">
        <v>172</v>
      </c>
      <c r="EH208" s="1">
        <v>1554</v>
      </c>
      <c r="EI208" t="s">
        <v>285</v>
      </c>
      <c r="EJ208">
        <v>520</v>
      </c>
      <c r="EK208" t="s">
        <v>285</v>
      </c>
      <c r="EL208">
        <v>20</v>
      </c>
      <c r="EM208" t="s">
        <v>285</v>
      </c>
      <c r="EN208">
        <v>350</v>
      </c>
      <c r="EO208">
        <v>489</v>
      </c>
      <c r="EP208">
        <v>0</v>
      </c>
      <c r="EQ208">
        <v>839</v>
      </c>
      <c r="ER208">
        <v>278</v>
      </c>
      <c r="ES208">
        <v>91</v>
      </c>
      <c r="ET208">
        <v>369</v>
      </c>
      <c r="EU208">
        <v>74</v>
      </c>
      <c r="EV208">
        <v>0</v>
      </c>
      <c r="EW208">
        <v>74</v>
      </c>
      <c r="EX208">
        <v>874</v>
      </c>
      <c r="EY208">
        <v>168</v>
      </c>
      <c r="EZ208" s="1">
        <v>1042</v>
      </c>
      <c r="FA208">
        <v>0</v>
      </c>
      <c r="FB208">
        <v>0</v>
      </c>
      <c r="FC208">
        <v>0</v>
      </c>
      <c r="FD208" s="1">
        <v>1485</v>
      </c>
      <c r="FE208" s="1">
        <v>1576</v>
      </c>
      <c r="FF208">
        <v>748</v>
      </c>
      <c r="FG208" s="1">
        <v>2324</v>
      </c>
      <c r="FH208">
        <v>0</v>
      </c>
      <c r="FI208">
        <v>22</v>
      </c>
      <c r="FJ208" t="s">
        <v>280</v>
      </c>
      <c r="FK208" t="s">
        <v>362</v>
      </c>
      <c r="FV208" t="s">
        <v>280</v>
      </c>
      <c r="FW208" t="s">
        <v>280</v>
      </c>
      <c r="FX208" t="s">
        <v>273</v>
      </c>
      <c r="FY208" t="s">
        <v>280</v>
      </c>
      <c r="FZ208" t="s">
        <v>280</v>
      </c>
      <c r="GA208" t="s">
        <v>280</v>
      </c>
      <c r="GB208">
        <v>4</v>
      </c>
      <c r="GC208" s="12"/>
      <c r="GE208">
        <v>5</v>
      </c>
      <c r="GF208">
        <v>5</v>
      </c>
      <c r="GG208">
        <v>10</v>
      </c>
      <c r="GH208">
        <v>0</v>
      </c>
      <c r="GI208">
        <v>0</v>
      </c>
      <c r="GJ208">
        <v>1</v>
      </c>
      <c r="GK208">
        <v>11</v>
      </c>
      <c r="GL208">
        <v>11</v>
      </c>
      <c r="GM208">
        <v>0</v>
      </c>
      <c r="GN208">
        <v>0</v>
      </c>
      <c r="GO208">
        <v>11</v>
      </c>
      <c r="GP208">
        <v>15</v>
      </c>
      <c r="GQ208">
        <v>20</v>
      </c>
      <c r="GR208">
        <v>35</v>
      </c>
      <c r="GS208">
        <v>0</v>
      </c>
      <c r="GT208">
        <v>0</v>
      </c>
      <c r="GU208">
        <v>15</v>
      </c>
      <c r="GV208">
        <v>50</v>
      </c>
      <c r="GW208">
        <v>50</v>
      </c>
      <c r="GX208">
        <v>0</v>
      </c>
      <c r="GY208">
        <v>0</v>
      </c>
      <c r="GZ208">
        <v>50</v>
      </c>
      <c r="HA208">
        <v>0</v>
      </c>
      <c r="HB208">
        <v>0</v>
      </c>
      <c r="HC208">
        <v>4</v>
      </c>
      <c r="HD208">
        <v>0</v>
      </c>
      <c r="HE208">
        <v>0</v>
      </c>
      <c r="HF208">
        <v>0</v>
      </c>
      <c r="HG208">
        <v>3</v>
      </c>
      <c r="HH208">
        <v>0</v>
      </c>
      <c r="HI208" t="s">
        <v>273</v>
      </c>
      <c r="HJ208">
        <v>20</v>
      </c>
      <c r="HK208" t="s">
        <v>280</v>
      </c>
      <c r="HM208" t="s">
        <v>280</v>
      </c>
      <c r="HO208" t="s">
        <v>2170</v>
      </c>
      <c r="HP208" t="s">
        <v>273</v>
      </c>
      <c r="HQ208">
        <v>2</v>
      </c>
      <c r="HR208" t="s">
        <v>2170</v>
      </c>
      <c r="HS208" t="s">
        <v>604</v>
      </c>
      <c r="HT208" t="s">
        <v>365</v>
      </c>
      <c r="HU208" t="s">
        <v>273</v>
      </c>
      <c r="HV208" t="s">
        <v>278</v>
      </c>
      <c r="HX208" t="s">
        <v>366</v>
      </c>
      <c r="HY208" t="s">
        <v>300</v>
      </c>
      <c r="HZ208">
        <v>51</v>
      </c>
      <c r="IA208">
        <v>49</v>
      </c>
      <c r="IB208" t="s">
        <v>273</v>
      </c>
      <c r="IC208" t="s">
        <v>280</v>
      </c>
      <c r="ID208" t="s">
        <v>280</v>
      </c>
      <c r="IE208" t="s">
        <v>280</v>
      </c>
      <c r="IF208" t="s">
        <v>273</v>
      </c>
      <c r="IG208" t="s">
        <v>280</v>
      </c>
      <c r="IH208" t="s">
        <v>280</v>
      </c>
      <c r="II208" t="s">
        <v>273</v>
      </c>
      <c r="IJ208" t="s">
        <v>280</v>
      </c>
      <c r="IK208" t="s">
        <v>280</v>
      </c>
      <c r="IL208" t="s">
        <v>280</v>
      </c>
      <c r="IM208" t="s">
        <v>280</v>
      </c>
      <c r="IN208" t="s">
        <v>280</v>
      </c>
      <c r="IO208" t="s">
        <v>280</v>
      </c>
      <c r="IP208" t="s">
        <v>280</v>
      </c>
      <c r="IQ208" t="s">
        <v>280</v>
      </c>
      <c r="IR208" t="s">
        <v>280</v>
      </c>
      <c r="IS208" t="s">
        <v>280</v>
      </c>
      <c r="IU208" t="s">
        <v>280</v>
      </c>
      <c r="IW208">
        <v>1</v>
      </c>
      <c r="IX208">
        <v>16</v>
      </c>
      <c r="IY208">
        <v>0.4</v>
      </c>
      <c r="IZ208">
        <v>0</v>
      </c>
      <c r="JA208">
        <v>0</v>
      </c>
      <c r="JB208">
        <v>0</v>
      </c>
      <c r="JC208">
        <v>0</v>
      </c>
      <c r="JD208">
        <v>0</v>
      </c>
      <c r="JE208">
        <v>0</v>
      </c>
      <c r="JF208">
        <v>0.4</v>
      </c>
      <c r="JG208" t="s">
        <v>302</v>
      </c>
      <c r="JH208" s="14">
        <v>14.5</v>
      </c>
      <c r="JI208">
        <v>0</v>
      </c>
      <c r="JJ208">
        <v>0</v>
      </c>
      <c r="JK208" t="s">
        <v>2171</v>
      </c>
      <c r="JL208" t="s">
        <v>302</v>
      </c>
      <c r="JM208" s="2">
        <v>46079</v>
      </c>
    </row>
    <row r="209" spans="1:273" x14ac:dyDescent="0.25">
      <c r="A209" s="7" t="s">
        <v>2770</v>
      </c>
      <c r="B209" s="7" t="s">
        <v>2771</v>
      </c>
      <c r="C209" s="7" t="s">
        <v>2772</v>
      </c>
      <c r="D209" s="7" t="s">
        <v>2773</v>
      </c>
      <c r="E209" s="7">
        <v>68442</v>
      </c>
      <c r="F209" s="7" t="s">
        <v>1066</v>
      </c>
      <c r="G209" s="7" t="s">
        <v>2774</v>
      </c>
      <c r="H209" s="7" t="s">
        <v>400</v>
      </c>
      <c r="I209" s="7">
        <v>144</v>
      </c>
      <c r="J209" s="7">
        <v>144</v>
      </c>
      <c r="K209" s="7">
        <v>0</v>
      </c>
      <c r="L209" s="7">
        <v>0</v>
      </c>
      <c r="M209" s="7">
        <v>1920</v>
      </c>
      <c r="N209" s="7"/>
      <c r="O209" s="7"/>
      <c r="P209" s="7"/>
      <c r="Q209" s="7" t="s">
        <v>274</v>
      </c>
      <c r="R209" s="7" t="s">
        <v>275</v>
      </c>
      <c r="S209" s="7" t="s">
        <v>276</v>
      </c>
      <c r="T209" s="7" t="s">
        <v>280</v>
      </c>
      <c r="U209" s="7" t="s">
        <v>277</v>
      </c>
      <c r="V209" s="7" t="s">
        <v>280</v>
      </c>
      <c r="W209" s="7">
        <v>1</v>
      </c>
      <c r="X209" s="7"/>
      <c r="Y209" s="7"/>
      <c r="Z209" s="7"/>
      <c r="AA209" s="7"/>
      <c r="AB209" s="7"/>
      <c r="AC209" s="7"/>
      <c r="AD209" s="7"/>
      <c r="AE209" s="7"/>
      <c r="AF209" s="7"/>
      <c r="AG209" s="7">
        <v>325</v>
      </c>
      <c r="AH209" s="9"/>
      <c r="AI209" s="7"/>
      <c r="AJ209" s="7"/>
      <c r="AK209" s="8">
        <v>45566</v>
      </c>
      <c r="AL209" s="8">
        <v>45930</v>
      </c>
      <c r="AM209" s="11"/>
      <c r="AN209" s="7"/>
      <c r="AO209" s="11"/>
      <c r="AP209" s="7"/>
      <c r="AQ209" s="11"/>
      <c r="AR209" s="7"/>
      <c r="AS209" s="11"/>
      <c r="AT209" s="11"/>
      <c r="AU209" s="11">
        <v>200</v>
      </c>
      <c r="AV209" s="11"/>
      <c r="AW209" s="11"/>
      <c r="AX209" s="11"/>
      <c r="AY209" s="11"/>
      <c r="AZ209" s="11"/>
      <c r="BA209" s="7"/>
      <c r="BB209" s="11"/>
      <c r="BC209" s="11"/>
      <c r="BD209" s="11"/>
      <c r="BE209" s="11"/>
      <c r="BF209" s="7"/>
      <c r="BG209" s="11"/>
      <c r="BH209" s="11"/>
      <c r="BI209" s="11"/>
      <c r="BJ209" s="11"/>
      <c r="BK209" s="11"/>
      <c r="BL209" s="11"/>
      <c r="BM209" s="11"/>
      <c r="BN209" s="11"/>
      <c r="BO209" s="7"/>
      <c r="BP209" s="7"/>
      <c r="BQ209" s="11"/>
      <c r="BR209" s="11"/>
      <c r="BS209" s="7"/>
      <c r="BT209" s="11"/>
      <c r="BU209" s="11"/>
      <c r="BV209" s="11"/>
      <c r="BW209" s="7"/>
      <c r="BX209" s="7"/>
      <c r="BY209" s="7"/>
      <c r="BZ209" s="7"/>
      <c r="CA209" s="7"/>
      <c r="CB209" s="7"/>
      <c r="CC209" s="7"/>
      <c r="CD209" s="7"/>
      <c r="CE209" s="7"/>
      <c r="CF209" s="7"/>
      <c r="CG209" s="7"/>
      <c r="CH209" s="11"/>
      <c r="CI209" s="11"/>
      <c r="CJ209" s="11"/>
      <c r="CK209" s="11"/>
      <c r="CL209" s="11"/>
      <c r="CM209" s="11"/>
      <c r="CN209" s="11"/>
      <c r="CO209" s="11"/>
      <c r="CP209" s="11"/>
      <c r="CQ209" s="11"/>
      <c r="CR209" s="11"/>
      <c r="CS209" s="11"/>
      <c r="CT209" s="9">
        <v>1365</v>
      </c>
      <c r="CU209" s="7"/>
      <c r="CV209" s="7"/>
      <c r="CW209" s="9">
        <v>1365</v>
      </c>
      <c r="CX209" s="7">
        <v>18</v>
      </c>
      <c r="CY209" s="7"/>
      <c r="CZ209" s="7"/>
      <c r="DA209" s="7">
        <v>18</v>
      </c>
      <c r="DB209" s="7">
        <v>37</v>
      </c>
      <c r="DC209" s="7"/>
      <c r="DD209" s="7"/>
      <c r="DE209" s="7">
        <v>37</v>
      </c>
      <c r="DF209" s="7">
        <v>0</v>
      </c>
      <c r="DG209" s="7"/>
      <c r="DH209" s="7"/>
      <c r="DI209" s="7">
        <v>0</v>
      </c>
      <c r="DJ209" s="7"/>
      <c r="DK209" s="7">
        <v>0</v>
      </c>
      <c r="DL209" s="7"/>
      <c r="DM209" s="7"/>
      <c r="DN209" s="7">
        <v>0</v>
      </c>
      <c r="DO209" s="9">
        <v>1420</v>
      </c>
      <c r="DP209" s="7"/>
      <c r="DQ209" s="7"/>
      <c r="DR209" s="9">
        <v>1420</v>
      </c>
      <c r="DS209" s="7"/>
      <c r="DT209" s="7"/>
      <c r="DU209" s="7"/>
      <c r="DV209" s="7"/>
      <c r="DW209" s="7" t="s">
        <v>280</v>
      </c>
      <c r="DX209" s="7"/>
      <c r="DY209" s="7"/>
      <c r="DZ209" s="7"/>
      <c r="EA209" s="7"/>
      <c r="EB209" s="7"/>
      <c r="EC209" s="7" t="s">
        <v>280</v>
      </c>
      <c r="ED209" s="7"/>
      <c r="EE209" s="7"/>
      <c r="EF209" s="7" t="s">
        <v>280</v>
      </c>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c r="FX209" s="7" t="s">
        <v>273</v>
      </c>
      <c r="FY209" s="7"/>
      <c r="FZ209" s="7"/>
      <c r="GA209" s="7" t="s">
        <v>280</v>
      </c>
      <c r="GB209" s="7"/>
      <c r="GC209" s="13"/>
      <c r="GD209" s="7"/>
      <c r="GE209" s="7"/>
      <c r="GF209" s="7"/>
      <c r="GG209" s="7"/>
      <c r="GH209" s="7"/>
      <c r="GI209" s="7"/>
      <c r="GJ209" s="7"/>
      <c r="GK209" s="7"/>
      <c r="GL209" s="7"/>
      <c r="GM209" s="7"/>
      <c r="GN209" s="7"/>
      <c r="GO209" s="7"/>
      <c r="GP209" s="7"/>
      <c r="GQ209" s="7"/>
      <c r="GR209" s="7"/>
      <c r="GS209" s="7"/>
      <c r="GT209" s="7"/>
      <c r="GU209" s="7"/>
      <c r="GV209" s="7"/>
      <c r="GW209" s="7"/>
      <c r="GX209" s="7"/>
      <c r="GY209" s="7"/>
      <c r="GZ209" s="7"/>
      <c r="HA209" s="7"/>
      <c r="HB209" s="7"/>
      <c r="HC209" s="7"/>
      <c r="HD209" s="7"/>
      <c r="HE209" s="7"/>
      <c r="HF209" s="7"/>
      <c r="HG209" s="7"/>
      <c r="HH209" s="7"/>
      <c r="HI209" s="7"/>
      <c r="HJ209" s="7"/>
      <c r="HK209" s="7"/>
      <c r="HL209" s="7"/>
      <c r="HM209" s="7"/>
      <c r="HN209" s="7"/>
      <c r="HO209" s="7"/>
      <c r="HP209" s="7"/>
      <c r="HQ209" s="7"/>
      <c r="HR209" s="7"/>
      <c r="HS209" s="7"/>
      <c r="HT209" s="7"/>
      <c r="HU209" s="7"/>
      <c r="HV209" s="7"/>
      <c r="HW209" s="7"/>
      <c r="HX209" s="7"/>
      <c r="HY209" s="7"/>
      <c r="HZ209" s="7"/>
      <c r="IA209" s="7"/>
      <c r="IB209" s="7"/>
      <c r="IC209" s="7"/>
      <c r="ID209" s="7"/>
      <c r="IE209" s="7"/>
      <c r="IF209" s="7"/>
      <c r="IG209" s="7"/>
      <c r="IH209" s="7"/>
      <c r="II209" s="7"/>
      <c r="IJ209" s="7"/>
      <c r="IK209" s="7"/>
      <c r="IL209" s="7"/>
      <c r="IM209" s="7"/>
      <c r="IN209" s="7"/>
      <c r="IO209" s="7"/>
      <c r="IP209" s="7"/>
      <c r="IQ209" s="7"/>
      <c r="IR209" s="7"/>
      <c r="IS209" s="7"/>
      <c r="IT209" s="7"/>
      <c r="IU209" s="7"/>
      <c r="IV209" s="7"/>
      <c r="IW209" s="7"/>
      <c r="IX209" s="7"/>
      <c r="IY209" s="7"/>
      <c r="IZ209" s="7"/>
      <c r="JA209" s="7"/>
      <c r="JB209" s="7"/>
      <c r="JC209" s="7"/>
      <c r="JD209" s="7"/>
      <c r="JE209" s="7"/>
      <c r="JF209" s="7"/>
      <c r="JG209" s="7"/>
      <c r="JH209" s="15"/>
      <c r="JI209" s="7"/>
      <c r="JJ209" s="7"/>
      <c r="JK209" s="7"/>
      <c r="JL209" s="7"/>
      <c r="JM209" s="7"/>
    </row>
    <row r="210" spans="1:273" x14ac:dyDescent="0.25">
      <c r="A210" t="s">
        <v>2775</v>
      </c>
      <c r="B210" t="s">
        <v>2776</v>
      </c>
      <c r="C210" t="s">
        <v>2777</v>
      </c>
      <c r="D210" t="s">
        <v>2778</v>
      </c>
      <c r="E210">
        <v>68443</v>
      </c>
      <c r="F210" t="s">
        <v>2246</v>
      </c>
      <c r="G210" t="s">
        <v>2779</v>
      </c>
      <c r="H210" t="s">
        <v>400</v>
      </c>
      <c r="I210">
        <v>484</v>
      </c>
      <c r="J210">
        <v>484</v>
      </c>
      <c r="K210">
        <v>0</v>
      </c>
      <c r="L210">
        <v>0</v>
      </c>
      <c r="O210" t="s">
        <v>280</v>
      </c>
      <c r="Q210" t="s">
        <v>274</v>
      </c>
      <c r="R210" t="s">
        <v>275</v>
      </c>
      <c r="S210" t="s">
        <v>276</v>
      </c>
      <c r="T210" t="s">
        <v>273</v>
      </c>
      <c r="U210" t="s">
        <v>277</v>
      </c>
      <c r="W210">
        <v>1</v>
      </c>
      <c r="X210" t="s">
        <v>273</v>
      </c>
      <c r="Y210" t="s">
        <v>273</v>
      </c>
      <c r="Z210">
        <v>30</v>
      </c>
      <c r="AA210" t="s">
        <v>280</v>
      </c>
      <c r="AG210" s="1">
        <v>1728</v>
      </c>
      <c r="AH210" s="1">
        <v>1300</v>
      </c>
      <c r="AI210">
        <v>52</v>
      </c>
      <c r="AJ210" s="1">
        <v>1300</v>
      </c>
      <c r="AK210" s="2">
        <v>45566</v>
      </c>
      <c r="AL210" s="2">
        <v>45930</v>
      </c>
      <c r="AM210" s="10">
        <v>21488</v>
      </c>
      <c r="AO210" s="10"/>
      <c r="AQ210" s="10"/>
      <c r="AS210" s="10"/>
      <c r="AT210" s="10">
        <v>21488</v>
      </c>
      <c r="AU210" s="10">
        <v>637</v>
      </c>
      <c r="AV210" s="10">
        <v>0</v>
      </c>
      <c r="AW210" s="10">
        <v>0</v>
      </c>
      <c r="AX210" s="10">
        <v>0</v>
      </c>
      <c r="AY210" s="10">
        <v>0</v>
      </c>
      <c r="AZ210" s="10">
        <v>637</v>
      </c>
      <c r="BB210" s="10">
        <v>0</v>
      </c>
      <c r="BC210" s="10">
        <v>0</v>
      </c>
      <c r="BD210" s="10">
        <v>0</v>
      </c>
      <c r="BE210" s="10">
        <v>0</v>
      </c>
      <c r="BF210" t="s">
        <v>278</v>
      </c>
      <c r="BG210" s="10">
        <v>0</v>
      </c>
      <c r="BH210" s="10">
        <v>0</v>
      </c>
      <c r="BI210" s="10">
        <v>22125</v>
      </c>
      <c r="BJ210" s="10">
        <v>0</v>
      </c>
      <c r="BK210" s="10">
        <v>0</v>
      </c>
      <c r="BL210" s="10">
        <v>0</v>
      </c>
      <c r="BM210" s="10">
        <v>0</v>
      </c>
      <c r="BN210" s="10">
        <v>0</v>
      </c>
      <c r="BO210" t="s">
        <v>280</v>
      </c>
      <c r="BQ210" s="10"/>
      <c r="BR210" s="10"/>
      <c r="BT210" s="10">
        <v>17146</v>
      </c>
      <c r="BU210" s="10">
        <v>1063</v>
      </c>
      <c r="BV210" s="10">
        <v>18209</v>
      </c>
      <c r="BW210" t="s">
        <v>280</v>
      </c>
      <c r="BX210" t="s">
        <v>280</v>
      </c>
      <c r="BY210" t="s">
        <v>280</v>
      </c>
      <c r="BZ210" t="s">
        <v>280</v>
      </c>
      <c r="CA210" t="s">
        <v>280</v>
      </c>
      <c r="CB210" t="s">
        <v>280</v>
      </c>
      <c r="CC210" t="s">
        <v>280</v>
      </c>
      <c r="CD210" t="s">
        <v>280</v>
      </c>
      <c r="CE210" t="s">
        <v>280</v>
      </c>
      <c r="CF210" t="s">
        <v>280</v>
      </c>
      <c r="CH210" s="10">
        <v>1097</v>
      </c>
      <c r="CI210" s="10">
        <v>0</v>
      </c>
      <c r="CJ210" s="10">
        <v>30</v>
      </c>
      <c r="CK210" s="10">
        <v>1127</v>
      </c>
      <c r="CL210" s="10">
        <v>0</v>
      </c>
      <c r="CM210" s="10">
        <v>0</v>
      </c>
      <c r="CN210" s="10">
        <v>0</v>
      </c>
      <c r="CO210" s="10">
        <v>0</v>
      </c>
      <c r="CP210" s="10">
        <v>0</v>
      </c>
      <c r="CQ210" s="10">
        <v>0</v>
      </c>
      <c r="CR210" s="10">
        <v>19336</v>
      </c>
      <c r="CS210" s="10">
        <v>0</v>
      </c>
      <c r="CT210" s="1">
        <v>10500</v>
      </c>
      <c r="CU210">
        <v>175</v>
      </c>
      <c r="CW210" s="1">
        <v>10675</v>
      </c>
      <c r="CX210">
        <v>186</v>
      </c>
      <c r="CY210">
        <v>0</v>
      </c>
      <c r="CZ210">
        <v>0</v>
      </c>
      <c r="DA210">
        <v>186</v>
      </c>
      <c r="DB210">
        <v>772</v>
      </c>
      <c r="DC210">
        <v>35</v>
      </c>
      <c r="DD210">
        <v>5</v>
      </c>
      <c r="DE210">
        <v>802</v>
      </c>
      <c r="DF210">
        <v>5</v>
      </c>
      <c r="DG210">
        <v>0</v>
      </c>
      <c r="DH210">
        <v>0</v>
      </c>
      <c r="DI210">
        <v>5</v>
      </c>
      <c r="DJ210" t="s">
        <v>2780</v>
      </c>
      <c r="DK210">
        <v>63</v>
      </c>
      <c r="DL210">
        <v>0</v>
      </c>
      <c r="DM210">
        <v>0</v>
      </c>
      <c r="DN210">
        <v>63</v>
      </c>
      <c r="DO210" s="1">
        <v>11521</v>
      </c>
      <c r="DP210">
        <v>210</v>
      </c>
      <c r="DQ210">
        <v>5</v>
      </c>
      <c r="DR210" s="1">
        <v>11726</v>
      </c>
      <c r="DS210" t="s">
        <v>297</v>
      </c>
      <c r="DT210">
        <v>0</v>
      </c>
      <c r="DU210" t="s">
        <v>280</v>
      </c>
      <c r="DV210" t="s">
        <v>280</v>
      </c>
      <c r="DW210" t="s">
        <v>280</v>
      </c>
      <c r="DX210" t="s">
        <v>280</v>
      </c>
      <c r="DY210" t="s">
        <v>280</v>
      </c>
      <c r="DZ210" t="s">
        <v>280</v>
      </c>
      <c r="EA210" t="s">
        <v>280</v>
      </c>
      <c r="EB210" t="s">
        <v>280</v>
      </c>
      <c r="EC210" t="s">
        <v>280</v>
      </c>
      <c r="ED210" t="s">
        <v>280</v>
      </c>
      <c r="EE210" t="s">
        <v>280</v>
      </c>
      <c r="EF210" t="s">
        <v>280</v>
      </c>
      <c r="EG210">
        <v>238</v>
      </c>
      <c r="EH210" s="1">
        <v>1872</v>
      </c>
      <c r="EI210" t="s">
        <v>285</v>
      </c>
      <c r="EJ210">
        <v>100</v>
      </c>
      <c r="EK210" t="s">
        <v>285</v>
      </c>
      <c r="EL210">
        <v>104</v>
      </c>
      <c r="EM210" t="s">
        <v>285</v>
      </c>
      <c r="EN210">
        <v>789</v>
      </c>
      <c r="EO210">
        <v>87</v>
      </c>
      <c r="EP210">
        <v>1</v>
      </c>
      <c r="EQ210">
        <v>877</v>
      </c>
      <c r="ER210">
        <v>0</v>
      </c>
      <c r="ES210">
        <v>0</v>
      </c>
      <c r="ET210">
        <v>0</v>
      </c>
      <c r="EU210">
        <v>0</v>
      </c>
      <c r="EV210">
        <v>0</v>
      </c>
      <c r="EW210">
        <v>0</v>
      </c>
      <c r="EX210">
        <v>0</v>
      </c>
      <c r="EY210">
        <v>0</v>
      </c>
      <c r="EZ210">
        <v>0</v>
      </c>
      <c r="FA210">
        <v>0</v>
      </c>
      <c r="FB210">
        <v>0</v>
      </c>
      <c r="FC210">
        <v>0</v>
      </c>
      <c r="FD210">
        <v>0</v>
      </c>
      <c r="FE210">
        <v>789</v>
      </c>
      <c r="FF210">
        <v>87</v>
      </c>
      <c r="FG210">
        <v>877</v>
      </c>
      <c r="FH210">
        <v>0</v>
      </c>
      <c r="FI210">
        <v>0</v>
      </c>
      <c r="FJ210" t="s">
        <v>280</v>
      </c>
      <c r="FK210" t="s">
        <v>362</v>
      </c>
      <c r="FV210" t="s">
        <v>280</v>
      </c>
      <c r="FW210" t="s">
        <v>280</v>
      </c>
      <c r="FX210" t="s">
        <v>273</v>
      </c>
      <c r="FY210" t="s">
        <v>280</v>
      </c>
      <c r="FZ210" t="s">
        <v>280</v>
      </c>
      <c r="GA210" t="s">
        <v>280</v>
      </c>
      <c r="GB210">
        <v>1</v>
      </c>
      <c r="GC210" s="12" t="s">
        <v>280</v>
      </c>
      <c r="GE210">
        <v>2</v>
      </c>
      <c r="GF210">
        <v>2</v>
      </c>
      <c r="GG210">
        <v>4</v>
      </c>
      <c r="GH210">
        <v>2</v>
      </c>
      <c r="GI210">
        <v>0</v>
      </c>
      <c r="GJ210">
        <v>2</v>
      </c>
      <c r="GK210">
        <v>8</v>
      </c>
      <c r="GL210">
        <v>8</v>
      </c>
      <c r="GM210">
        <v>0</v>
      </c>
      <c r="GN210">
        <v>0</v>
      </c>
      <c r="GO210">
        <v>8</v>
      </c>
      <c r="GP210">
        <v>10</v>
      </c>
      <c r="GQ210">
        <v>16</v>
      </c>
      <c r="GR210">
        <v>26</v>
      </c>
      <c r="GS210">
        <v>3</v>
      </c>
      <c r="GT210">
        <v>0</v>
      </c>
      <c r="GU210">
        <v>11</v>
      </c>
      <c r="GV210">
        <v>40</v>
      </c>
      <c r="GW210">
        <v>40</v>
      </c>
      <c r="GX210">
        <v>0</v>
      </c>
      <c r="GY210">
        <v>0</v>
      </c>
      <c r="GZ210">
        <v>40</v>
      </c>
      <c r="HA210">
        <v>0</v>
      </c>
      <c r="HB210">
        <v>0</v>
      </c>
      <c r="HC210">
        <v>4</v>
      </c>
      <c r="HE210">
        <v>2</v>
      </c>
      <c r="HG210">
        <v>1</v>
      </c>
      <c r="HI210" t="s">
        <v>273</v>
      </c>
      <c r="HJ210">
        <v>6</v>
      </c>
      <c r="HK210" t="s">
        <v>280</v>
      </c>
      <c r="HM210" t="s">
        <v>280</v>
      </c>
      <c r="HO210" t="s">
        <v>297</v>
      </c>
      <c r="HP210" t="s">
        <v>273</v>
      </c>
      <c r="HQ210">
        <v>3</v>
      </c>
      <c r="HR210" t="s">
        <v>297</v>
      </c>
      <c r="HS210" t="s">
        <v>2781</v>
      </c>
      <c r="HT210" t="s">
        <v>544</v>
      </c>
      <c r="HU210" t="s">
        <v>273</v>
      </c>
      <c r="HV210" t="s">
        <v>278</v>
      </c>
      <c r="HX210" t="s">
        <v>393</v>
      </c>
      <c r="HZ210">
        <v>87</v>
      </c>
      <c r="IA210">
        <v>69</v>
      </c>
      <c r="IB210" t="s">
        <v>273</v>
      </c>
      <c r="IC210" t="s">
        <v>273</v>
      </c>
      <c r="ID210" t="s">
        <v>280</v>
      </c>
      <c r="IE210" t="s">
        <v>280</v>
      </c>
      <c r="IF210" t="s">
        <v>280</v>
      </c>
      <c r="IG210" t="s">
        <v>280</v>
      </c>
      <c r="IH210" t="s">
        <v>280</v>
      </c>
      <c r="II210" t="s">
        <v>273</v>
      </c>
      <c r="IJ210" t="s">
        <v>273</v>
      </c>
      <c r="IK210" t="s">
        <v>280</v>
      </c>
      <c r="IL210" t="s">
        <v>280</v>
      </c>
      <c r="IM210" t="s">
        <v>280</v>
      </c>
      <c r="IN210" t="s">
        <v>280</v>
      </c>
      <c r="IO210" t="s">
        <v>280</v>
      </c>
      <c r="IP210" t="s">
        <v>280</v>
      </c>
      <c r="IQ210" t="s">
        <v>280</v>
      </c>
      <c r="IR210" t="s">
        <v>280</v>
      </c>
      <c r="IS210" t="s">
        <v>280</v>
      </c>
      <c r="IU210" t="s">
        <v>280</v>
      </c>
      <c r="IW210">
        <v>1</v>
      </c>
      <c r="IX210">
        <v>25</v>
      </c>
      <c r="IY210">
        <v>0.63</v>
      </c>
      <c r="IZ210">
        <v>0</v>
      </c>
      <c r="JA210">
        <v>0</v>
      </c>
      <c r="JB210">
        <v>0</v>
      </c>
      <c r="JC210">
        <v>0</v>
      </c>
      <c r="JD210">
        <v>0</v>
      </c>
      <c r="JE210">
        <v>0</v>
      </c>
      <c r="JF210">
        <v>0.63</v>
      </c>
      <c r="JG210" t="s">
        <v>1896</v>
      </c>
      <c r="JH210" s="14">
        <v>14</v>
      </c>
      <c r="JI210">
        <v>3</v>
      </c>
      <c r="JJ210">
        <v>1.5</v>
      </c>
      <c r="JK210" t="s">
        <v>2782</v>
      </c>
      <c r="JL210" t="s">
        <v>302</v>
      </c>
      <c r="JM210" s="2">
        <v>46112</v>
      </c>
    </row>
    <row r="211" spans="1:273" x14ac:dyDescent="0.25">
      <c r="A211" t="s">
        <v>2172</v>
      </c>
      <c r="B211" t="s">
        <v>2173</v>
      </c>
      <c r="C211" t="s">
        <v>2174</v>
      </c>
      <c r="D211" t="s">
        <v>2175</v>
      </c>
      <c r="E211">
        <v>69043</v>
      </c>
      <c r="F211" t="s">
        <v>889</v>
      </c>
      <c r="G211" t="s">
        <v>2176</v>
      </c>
      <c r="H211" t="s">
        <v>387</v>
      </c>
      <c r="I211">
        <v>303</v>
      </c>
      <c r="J211">
        <v>310</v>
      </c>
      <c r="K211">
        <v>0</v>
      </c>
      <c r="L211">
        <v>0</v>
      </c>
      <c r="M211">
        <v>2021</v>
      </c>
      <c r="N211">
        <v>2021</v>
      </c>
      <c r="O211" t="s">
        <v>280</v>
      </c>
      <c r="Q211" t="s">
        <v>274</v>
      </c>
      <c r="R211" t="s">
        <v>275</v>
      </c>
      <c r="S211" t="s">
        <v>276</v>
      </c>
      <c r="T211" t="s">
        <v>273</v>
      </c>
      <c r="U211" t="s">
        <v>277</v>
      </c>
      <c r="W211">
        <v>1</v>
      </c>
      <c r="X211" t="s">
        <v>273</v>
      </c>
      <c r="Y211" t="s">
        <v>273</v>
      </c>
      <c r="Z211">
        <v>30</v>
      </c>
      <c r="AA211" t="s">
        <v>280</v>
      </c>
      <c r="AG211" s="1">
        <v>4150</v>
      </c>
      <c r="AH211" s="1">
        <v>603</v>
      </c>
      <c r="AI211">
        <v>52</v>
      </c>
      <c r="AJ211">
        <v>603</v>
      </c>
      <c r="AK211" s="2">
        <v>45566</v>
      </c>
      <c r="AL211" s="2">
        <v>45930</v>
      </c>
      <c r="AM211" s="10">
        <v>25959</v>
      </c>
      <c r="AO211" s="10"/>
      <c r="AP211" t="s">
        <v>891</v>
      </c>
      <c r="AQ211" s="10">
        <v>100</v>
      </c>
      <c r="AS211" s="10"/>
      <c r="AT211" s="10">
        <v>26059</v>
      </c>
      <c r="AU211" s="10">
        <v>200</v>
      </c>
      <c r="AV211" s="10">
        <v>0</v>
      </c>
      <c r="AW211" s="10">
        <v>0</v>
      </c>
      <c r="AX211" s="10">
        <v>0</v>
      </c>
      <c r="AY211" s="10">
        <v>0</v>
      </c>
      <c r="AZ211" s="10">
        <v>200</v>
      </c>
      <c r="BB211" s="10">
        <v>0</v>
      </c>
      <c r="BC211" s="10">
        <v>0</v>
      </c>
      <c r="BD211" s="10">
        <v>0</v>
      </c>
      <c r="BE211" s="10">
        <v>0</v>
      </c>
      <c r="BF211" t="s">
        <v>278</v>
      </c>
      <c r="BG211" s="10">
        <v>0</v>
      </c>
      <c r="BH211" s="10">
        <v>0</v>
      </c>
      <c r="BI211" s="10">
        <v>26259</v>
      </c>
      <c r="BJ211" s="10">
        <v>0</v>
      </c>
      <c r="BK211" s="10">
        <v>0</v>
      </c>
      <c r="BL211" s="10">
        <v>0</v>
      </c>
      <c r="BM211" s="10">
        <v>0</v>
      </c>
      <c r="BN211" s="10">
        <v>0</v>
      </c>
      <c r="BO211" t="s">
        <v>280</v>
      </c>
      <c r="BQ211" s="10"/>
      <c r="BR211" s="10"/>
      <c r="BS211">
        <v>0</v>
      </c>
      <c r="BT211" s="10">
        <v>12303</v>
      </c>
      <c r="BU211" s="10">
        <v>1129</v>
      </c>
      <c r="BV211" s="10">
        <v>13432</v>
      </c>
      <c r="BW211" t="s">
        <v>280</v>
      </c>
      <c r="BX211" t="s">
        <v>280</v>
      </c>
      <c r="BY211" t="s">
        <v>280</v>
      </c>
      <c r="BZ211" t="s">
        <v>280</v>
      </c>
      <c r="CA211" t="s">
        <v>273</v>
      </c>
      <c r="CB211" t="s">
        <v>273</v>
      </c>
      <c r="CC211" t="s">
        <v>280</v>
      </c>
      <c r="CD211" t="s">
        <v>273</v>
      </c>
      <c r="CE211" t="s">
        <v>280</v>
      </c>
      <c r="CF211" t="s">
        <v>273</v>
      </c>
      <c r="CH211" s="10">
        <v>1071</v>
      </c>
      <c r="CI211" s="10">
        <v>0</v>
      </c>
      <c r="CJ211" s="10">
        <v>0</v>
      </c>
      <c r="CK211" s="10">
        <v>1071</v>
      </c>
      <c r="CL211" s="10">
        <v>570</v>
      </c>
      <c r="CM211" s="10">
        <v>92</v>
      </c>
      <c r="CN211" s="10">
        <v>593</v>
      </c>
      <c r="CO211" s="10">
        <v>0</v>
      </c>
      <c r="CP211" s="10">
        <v>580</v>
      </c>
      <c r="CQ211" s="10">
        <v>1835</v>
      </c>
      <c r="CR211" s="10">
        <v>16338</v>
      </c>
      <c r="CS211" s="10">
        <v>0</v>
      </c>
      <c r="CT211" s="1">
        <v>12139</v>
      </c>
      <c r="CU211">
        <v>463</v>
      </c>
      <c r="CV211">
        <v>45</v>
      </c>
      <c r="CW211" s="1">
        <v>12557</v>
      </c>
      <c r="CX211">
        <v>0</v>
      </c>
      <c r="CY211">
        <v>0</v>
      </c>
      <c r="CZ211">
        <v>0</v>
      </c>
      <c r="DA211">
        <v>0</v>
      </c>
      <c r="DB211">
        <v>72</v>
      </c>
      <c r="DC211">
        <v>1</v>
      </c>
      <c r="DD211">
        <v>0</v>
      </c>
      <c r="DE211">
        <v>73</v>
      </c>
      <c r="DF211">
        <v>3</v>
      </c>
      <c r="DG211">
        <v>0</v>
      </c>
      <c r="DH211">
        <v>1</v>
      </c>
      <c r="DI211">
        <v>2</v>
      </c>
      <c r="DJ211" t="s">
        <v>297</v>
      </c>
      <c r="DK211">
        <v>0</v>
      </c>
      <c r="DL211">
        <v>0</v>
      </c>
      <c r="DM211">
        <v>0</v>
      </c>
      <c r="DN211">
        <v>0</v>
      </c>
      <c r="DO211" s="1">
        <v>12211</v>
      </c>
      <c r="DP211">
        <v>464</v>
      </c>
      <c r="DQ211">
        <v>45</v>
      </c>
      <c r="DR211" s="1">
        <v>12630</v>
      </c>
      <c r="DS211" t="s">
        <v>297</v>
      </c>
      <c r="DT211">
        <v>0</v>
      </c>
      <c r="DU211" t="s">
        <v>280</v>
      </c>
      <c r="DV211" t="s">
        <v>280</v>
      </c>
      <c r="DW211" t="s">
        <v>280</v>
      </c>
      <c r="DX211" t="s">
        <v>280</v>
      </c>
      <c r="DY211" t="s">
        <v>280</v>
      </c>
      <c r="DZ211" t="s">
        <v>280</v>
      </c>
      <c r="EA211" t="s">
        <v>280</v>
      </c>
      <c r="EB211" t="s">
        <v>280</v>
      </c>
      <c r="EC211" t="s">
        <v>280</v>
      </c>
      <c r="ED211" t="s">
        <v>280</v>
      </c>
      <c r="EE211" t="s">
        <v>280</v>
      </c>
      <c r="EF211" t="s">
        <v>280</v>
      </c>
      <c r="EG211">
        <v>140</v>
      </c>
      <c r="EH211">
        <v>733</v>
      </c>
      <c r="EI211" t="s">
        <v>281</v>
      </c>
      <c r="EJ211">
        <v>5</v>
      </c>
      <c r="EK211" t="s">
        <v>285</v>
      </c>
      <c r="EL211">
        <v>169</v>
      </c>
      <c r="EM211" t="s">
        <v>281</v>
      </c>
      <c r="EN211" s="1">
        <v>1050</v>
      </c>
      <c r="EO211">
        <v>665</v>
      </c>
      <c r="EP211">
        <v>0</v>
      </c>
      <c r="EQ211" s="1">
        <v>1715</v>
      </c>
      <c r="ER211">
        <v>0</v>
      </c>
      <c r="ES211">
        <v>0</v>
      </c>
      <c r="ET211">
        <v>0</v>
      </c>
      <c r="EU211">
        <v>0</v>
      </c>
      <c r="EV211">
        <v>0</v>
      </c>
      <c r="EW211">
        <v>0</v>
      </c>
      <c r="EX211">
        <v>0</v>
      </c>
      <c r="EY211">
        <v>0</v>
      </c>
      <c r="EZ211">
        <v>0</v>
      </c>
      <c r="FA211">
        <v>0</v>
      </c>
      <c r="FB211">
        <v>0</v>
      </c>
      <c r="FC211">
        <v>0</v>
      </c>
      <c r="FD211">
        <v>0</v>
      </c>
      <c r="FE211" s="1">
        <v>1050</v>
      </c>
      <c r="FF211">
        <v>665</v>
      </c>
      <c r="FG211" s="1">
        <v>1715</v>
      </c>
      <c r="FH211">
        <v>0</v>
      </c>
      <c r="FI211">
        <v>100</v>
      </c>
      <c r="FJ211" t="s">
        <v>280</v>
      </c>
      <c r="FK211" t="s">
        <v>295</v>
      </c>
      <c r="FV211" t="s">
        <v>280</v>
      </c>
      <c r="FW211" t="s">
        <v>280</v>
      </c>
      <c r="FX211" t="s">
        <v>273</v>
      </c>
      <c r="FY211" t="s">
        <v>280</v>
      </c>
      <c r="FZ211" t="s">
        <v>280</v>
      </c>
      <c r="GA211" t="s">
        <v>280</v>
      </c>
      <c r="GB211">
        <v>0</v>
      </c>
      <c r="GC211" s="12"/>
      <c r="GE211">
        <v>0</v>
      </c>
      <c r="GF211">
        <v>4</v>
      </c>
      <c r="GG211">
        <v>4</v>
      </c>
      <c r="GH211">
        <v>1</v>
      </c>
      <c r="GI211">
        <v>0</v>
      </c>
      <c r="GJ211">
        <v>0</v>
      </c>
      <c r="GK211">
        <v>5</v>
      </c>
      <c r="GL211">
        <v>5</v>
      </c>
      <c r="GM211">
        <v>0</v>
      </c>
      <c r="GN211">
        <v>0</v>
      </c>
      <c r="GO211">
        <v>5</v>
      </c>
      <c r="GP211">
        <v>0</v>
      </c>
      <c r="GQ211">
        <v>12</v>
      </c>
      <c r="GR211">
        <v>12</v>
      </c>
      <c r="GS211">
        <v>5</v>
      </c>
      <c r="GT211">
        <v>0</v>
      </c>
      <c r="GU211">
        <v>0</v>
      </c>
      <c r="GV211">
        <v>17</v>
      </c>
      <c r="GW211">
        <v>17</v>
      </c>
      <c r="GX211">
        <v>0</v>
      </c>
      <c r="GY211">
        <v>0</v>
      </c>
      <c r="GZ211">
        <v>17</v>
      </c>
      <c r="HA211">
        <v>0</v>
      </c>
      <c r="HB211">
        <v>0</v>
      </c>
      <c r="HC211">
        <v>0</v>
      </c>
      <c r="HD211">
        <v>0</v>
      </c>
      <c r="HE211">
        <v>0</v>
      </c>
      <c r="HF211">
        <v>0</v>
      </c>
      <c r="HG211">
        <v>2</v>
      </c>
      <c r="HH211">
        <v>10</v>
      </c>
      <c r="HI211" t="s">
        <v>273</v>
      </c>
      <c r="HJ211">
        <v>12</v>
      </c>
      <c r="HK211" t="s">
        <v>273</v>
      </c>
      <c r="HL211">
        <v>5</v>
      </c>
      <c r="HM211" t="s">
        <v>280</v>
      </c>
      <c r="HO211" t="s">
        <v>2177</v>
      </c>
      <c r="HP211" t="s">
        <v>273</v>
      </c>
      <c r="HQ211">
        <v>4</v>
      </c>
      <c r="HR211" t="s">
        <v>2178</v>
      </c>
      <c r="HS211" t="s">
        <v>604</v>
      </c>
      <c r="HT211" t="s">
        <v>365</v>
      </c>
      <c r="HU211" t="s">
        <v>273</v>
      </c>
      <c r="HV211" t="s">
        <v>278</v>
      </c>
      <c r="HX211" t="s">
        <v>393</v>
      </c>
      <c r="HZ211">
        <v>16</v>
      </c>
      <c r="IA211">
        <v>6</v>
      </c>
      <c r="IB211" t="s">
        <v>280</v>
      </c>
      <c r="IC211" t="s">
        <v>273</v>
      </c>
      <c r="ID211" t="s">
        <v>280</v>
      </c>
      <c r="IE211" t="s">
        <v>280</v>
      </c>
      <c r="IF211" t="s">
        <v>280</v>
      </c>
      <c r="IG211" t="s">
        <v>280</v>
      </c>
      <c r="IH211" t="s">
        <v>280</v>
      </c>
      <c r="II211" t="s">
        <v>273</v>
      </c>
      <c r="IJ211" t="s">
        <v>273</v>
      </c>
      <c r="IK211" t="s">
        <v>280</v>
      </c>
      <c r="IL211" t="s">
        <v>280</v>
      </c>
      <c r="IM211" t="s">
        <v>280</v>
      </c>
      <c r="IN211" t="s">
        <v>280</v>
      </c>
      <c r="IO211" t="s">
        <v>280</v>
      </c>
      <c r="IP211" t="s">
        <v>280</v>
      </c>
      <c r="IQ211" t="s">
        <v>280</v>
      </c>
      <c r="IR211" t="s">
        <v>280</v>
      </c>
      <c r="IS211" t="s">
        <v>280</v>
      </c>
      <c r="IU211" t="s">
        <v>280</v>
      </c>
      <c r="IW211">
        <v>1</v>
      </c>
      <c r="IX211">
        <v>13</v>
      </c>
      <c r="IY211">
        <v>0.33</v>
      </c>
      <c r="IZ211">
        <v>0</v>
      </c>
      <c r="JA211">
        <v>0</v>
      </c>
      <c r="JB211">
        <v>0</v>
      </c>
      <c r="JC211">
        <v>0</v>
      </c>
      <c r="JD211">
        <v>0</v>
      </c>
      <c r="JE211">
        <v>0</v>
      </c>
      <c r="JF211">
        <v>0.33</v>
      </c>
      <c r="JG211" t="s">
        <v>302</v>
      </c>
      <c r="JH211" s="14">
        <v>16.899999999999999</v>
      </c>
      <c r="JI211">
        <v>0</v>
      </c>
      <c r="JJ211">
        <v>0</v>
      </c>
      <c r="JK211" t="s">
        <v>2179</v>
      </c>
      <c r="JL211" t="s">
        <v>304</v>
      </c>
      <c r="JM211" s="2">
        <v>46069</v>
      </c>
    </row>
    <row r="212" spans="1:273" x14ac:dyDescent="0.25">
      <c r="A212" t="s">
        <v>2180</v>
      </c>
      <c r="B212" t="s">
        <v>2181</v>
      </c>
      <c r="C212" t="s">
        <v>2182</v>
      </c>
      <c r="D212" t="s">
        <v>2183</v>
      </c>
      <c r="E212">
        <v>68666</v>
      </c>
      <c r="F212" t="s">
        <v>1784</v>
      </c>
      <c r="G212" t="s">
        <v>2184</v>
      </c>
      <c r="H212" t="s">
        <v>400</v>
      </c>
      <c r="I212" s="1">
        <v>1159</v>
      </c>
      <c r="J212" s="1">
        <v>1159</v>
      </c>
      <c r="K212">
        <v>0</v>
      </c>
      <c r="L212">
        <v>0</v>
      </c>
      <c r="M212">
        <v>2001</v>
      </c>
      <c r="N212">
        <v>2025</v>
      </c>
      <c r="O212" t="s">
        <v>273</v>
      </c>
      <c r="P212" t="s">
        <v>2185</v>
      </c>
      <c r="Q212" t="s">
        <v>274</v>
      </c>
      <c r="R212" t="s">
        <v>275</v>
      </c>
      <c r="S212" t="s">
        <v>276</v>
      </c>
      <c r="T212" t="s">
        <v>273</v>
      </c>
      <c r="U212" t="s">
        <v>277</v>
      </c>
      <c r="W212">
        <v>1</v>
      </c>
      <c r="X212" t="s">
        <v>273</v>
      </c>
      <c r="Y212" t="s">
        <v>273</v>
      </c>
      <c r="Z212">
        <v>23</v>
      </c>
      <c r="AA212" t="s">
        <v>273</v>
      </c>
      <c r="AF212" t="s">
        <v>2186</v>
      </c>
      <c r="AG212" s="1">
        <v>8000</v>
      </c>
      <c r="AH212" s="1">
        <v>1586</v>
      </c>
      <c r="AI212">
        <v>52</v>
      </c>
      <c r="AJ212" s="1">
        <v>1586</v>
      </c>
      <c r="AK212" s="2">
        <v>45566</v>
      </c>
      <c r="AL212" s="2">
        <v>45930</v>
      </c>
      <c r="AM212" s="10">
        <v>127802</v>
      </c>
      <c r="AO212" s="10"/>
      <c r="AP212" t="s">
        <v>1787</v>
      </c>
      <c r="AQ212" s="10">
        <v>2600</v>
      </c>
      <c r="AS212" s="10"/>
      <c r="AT212" s="10">
        <v>130402</v>
      </c>
      <c r="AU212" s="10">
        <v>963</v>
      </c>
      <c r="AV212" s="10">
        <v>0</v>
      </c>
      <c r="AW212" s="10">
        <v>0</v>
      </c>
      <c r="AX212" s="10">
        <v>0</v>
      </c>
      <c r="AY212" s="10">
        <v>0</v>
      </c>
      <c r="AZ212" s="10">
        <v>963</v>
      </c>
      <c r="BA212" t="s">
        <v>2187</v>
      </c>
      <c r="BB212" s="10">
        <v>22372</v>
      </c>
      <c r="BC212" s="10">
        <v>22372</v>
      </c>
      <c r="BD212" s="10">
        <v>38</v>
      </c>
      <c r="BE212" s="10">
        <v>0</v>
      </c>
      <c r="BF212" t="s">
        <v>2188</v>
      </c>
      <c r="BG212" s="10">
        <v>720</v>
      </c>
      <c r="BH212" s="10">
        <v>758</v>
      </c>
      <c r="BI212" s="10">
        <v>154495</v>
      </c>
      <c r="BJ212" s="10">
        <v>0</v>
      </c>
      <c r="BK212" s="10">
        <v>0</v>
      </c>
      <c r="BL212" s="10">
        <v>0</v>
      </c>
      <c r="BM212" s="10">
        <v>0</v>
      </c>
      <c r="BN212" s="10">
        <v>0</v>
      </c>
      <c r="BO212" t="s">
        <v>273</v>
      </c>
      <c r="BP212" t="s">
        <v>2189</v>
      </c>
      <c r="BQ212" s="10">
        <v>30</v>
      </c>
      <c r="BR212" s="10">
        <v>30</v>
      </c>
      <c r="BS212">
        <v>0</v>
      </c>
      <c r="BT212" s="10">
        <v>49395</v>
      </c>
      <c r="BU212" s="10">
        <v>22889</v>
      </c>
      <c r="BV212" s="10">
        <v>72284</v>
      </c>
      <c r="BW212" t="s">
        <v>273</v>
      </c>
      <c r="BX212" t="s">
        <v>273</v>
      </c>
      <c r="BY212" t="s">
        <v>273</v>
      </c>
      <c r="BZ212" t="s">
        <v>273</v>
      </c>
      <c r="CA212" t="s">
        <v>273</v>
      </c>
      <c r="CB212" t="s">
        <v>273</v>
      </c>
      <c r="CC212" t="s">
        <v>273</v>
      </c>
      <c r="CD212" t="s">
        <v>273</v>
      </c>
      <c r="CE212" t="s">
        <v>273</v>
      </c>
      <c r="CF212" t="s">
        <v>273</v>
      </c>
      <c r="CG212" t="s">
        <v>2190</v>
      </c>
      <c r="CH212" s="10">
        <v>7246</v>
      </c>
      <c r="CI212" s="10">
        <v>1017</v>
      </c>
      <c r="CJ212" s="10">
        <v>528</v>
      </c>
      <c r="CK212" s="10">
        <v>8791</v>
      </c>
      <c r="CL212" s="10">
        <v>1087</v>
      </c>
      <c r="CM212" s="10">
        <v>1420</v>
      </c>
      <c r="CN212" s="10">
        <v>0</v>
      </c>
      <c r="CO212" s="10">
        <v>0</v>
      </c>
      <c r="CP212" s="10">
        <v>48503</v>
      </c>
      <c r="CQ212" s="10">
        <v>51010</v>
      </c>
      <c r="CR212" s="10">
        <v>132085</v>
      </c>
      <c r="CS212" s="10">
        <v>0</v>
      </c>
      <c r="CT212" s="1">
        <v>9684</v>
      </c>
      <c r="CU212">
        <v>671</v>
      </c>
      <c r="CV212">
        <v>29</v>
      </c>
      <c r="CW212" s="1">
        <v>10326</v>
      </c>
      <c r="CX212">
        <v>220</v>
      </c>
      <c r="CY212">
        <v>14</v>
      </c>
      <c r="CZ212">
        <v>0</v>
      </c>
      <c r="DA212">
        <v>234</v>
      </c>
      <c r="DB212">
        <v>690</v>
      </c>
      <c r="DC212">
        <v>61</v>
      </c>
      <c r="DD212">
        <v>2</v>
      </c>
      <c r="DE212">
        <v>749</v>
      </c>
      <c r="DF212">
        <v>18</v>
      </c>
      <c r="DG212">
        <v>0</v>
      </c>
      <c r="DH212">
        <v>9</v>
      </c>
      <c r="DI212">
        <v>9</v>
      </c>
      <c r="DJ212" t="s">
        <v>2191</v>
      </c>
      <c r="DK212">
        <v>275</v>
      </c>
      <c r="DL212">
        <v>0</v>
      </c>
      <c r="DM212">
        <v>0</v>
      </c>
      <c r="DN212">
        <v>275</v>
      </c>
      <c r="DO212" s="1">
        <v>10869</v>
      </c>
      <c r="DP212">
        <v>746</v>
      </c>
      <c r="DQ212">
        <v>31</v>
      </c>
      <c r="DR212" s="1">
        <v>11584</v>
      </c>
      <c r="DS212" t="s">
        <v>2192</v>
      </c>
      <c r="DU212" t="s">
        <v>280</v>
      </c>
      <c r="DV212" t="s">
        <v>273</v>
      </c>
      <c r="DW212" t="s">
        <v>280</v>
      </c>
      <c r="DX212" t="s">
        <v>280</v>
      </c>
      <c r="DY212" t="s">
        <v>280</v>
      </c>
      <c r="DZ212" t="s">
        <v>273</v>
      </c>
      <c r="EA212" t="s">
        <v>280</v>
      </c>
      <c r="EB212" t="s">
        <v>273</v>
      </c>
      <c r="EC212" t="s">
        <v>280</v>
      </c>
      <c r="ED212" t="s">
        <v>280</v>
      </c>
      <c r="EE212" t="s">
        <v>280</v>
      </c>
      <c r="EF212" t="s">
        <v>280</v>
      </c>
      <c r="EG212">
        <v>384</v>
      </c>
      <c r="EH212" s="1">
        <v>5109</v>
      </c>
      <c r="EI212" t="s">
        <v>281</v>
      </c>
      <c r="EJ212">
        <v>780</v>
      </c>
      <c r="EK212" t="s">
        <v>285</v>
      </c>
      <c r="EL212">
        <v>410</v>
      </c>
      <c r="EM212" t="s">
        <v>281</v>
      </c>
      <c r="EN212" s="1">
        <v>1490</v>
      </c>
      <c r="EO212" s="1">
        <v>5919</v>
      </c>
      <c r="EP212">
        <v>222</v>
      </c>
      <c r="EQ212" s="1">
        <v>7631</v>
      </c>
      <c r="ER212">
        <v>774</v>
      </c>
      <c r="ES212">
        <v>83</v>
      </c>
      <c r="ET212">
        <v>857</v>
      </c>
      <c r="EU212">
        <v>159</v>
      </c>
      <c r="EV212">
        <v>6</v>
      </c>
      <c r="EW212">
        <v>165</v>
      </c>
      <c r="EX212" s="1">
        <v>1210</v>
      </c>
      <c r="EY212">
        <v>151</v>
      </c>
      <c r="EZ212" s="1">
        <v>1361</v>
      </c>
      <c r="FA212">
        <v>0</v>
      </c>
      <c r="FB212">
        <v>0</v>
      </c>
      <c r="FC212">
        <v>0</v>
      </c>
      <c r="FD212" s="1">
        <v>2383</v>
      </c>
      <c r="FE212" s="1">
        <v>3633</v>
      </c>
      <c r="FF212" s="1">
        <v>6159</v>
      </c>
      <c r="FG212" s="1">
        <v>10014</v>
      </c>
      <c r="FH212">
        <v>2</v>
      </c>
      <c r="FI212">
        <v>104</v>
      </c>
      <c r="FJ212" t="s">
        <v>273</v>
      </c>
      <c r="FK212" t="s">
        <v>362</v>
      </c>
      <c r="FV212" t="s">
        <v>280</v>
      </c>
      <c r="FW212" t="s">
        <v>280</v>
      </c>
      <c r="FX212" t="s">
        <v>273</v>
      </c>
      <c r="FY212" t="s">
        <v>280</v>
      </c>
      <c r="FZ212" t="s">
        <v>280</v>
      </c>
      <c r="GA212" t="s">
        <v>280</v>
      </c>
      <c r="GB212">
        <v>27</v>
      </c>
      <c r="GC212" s="12" t="s">
        <v>273</v>
      </c>
      <c r="GD212">
        <v>347</v>
      </c>
      <c r="GE212">
        <v>28</v>
      </c>
      <c r="GF212">
        <v>36</v>
      </c>
      <c r="GG212">
        <v>64</v>
      </c>
      <c r="GH212">
        <v>18</v>
      </c>
      <c r="GI212">
        <v>31</v>
      </c>
      <c r="GJ212">
        <v>11</v>
      </c>
      <c r="GK212">
        <v>124</v>
      </c>
      <c r="GL212">
        <v>104</v>
      </c>
      <c r="GM212">
        <v>20</v>
      </c>
      <c r="GN212">
        <v>0</v>
      </c>
      <c r="GO212">
        <v>124</v>
      </c>
      <c r="GP212">
        <v>214</v>
      </c>
      <c r="GQ212">
        <v>455</v>
      </c>
      <c r="GR212">
        <v>669</v>
      </c>
      <c r="GS212">
        <v>177</v>
      </c>
      <c r="GT212">
        <v>143</v>
      </c>
      <c r="GU212">
        <v>251</v>
      </c>
      <c r="GV212" s="1">
        <v>1240</v>
      </c>
      <c r="GW212" s="1">
        <v>1124</v>
      </c>
      <c r="GX212">
        <v>116</v>
      </c>
      <c r="GY212">
        <v>0</v>
      </c>
      <c r="GZ212" s="1">
        <v>1240</v>
      </c>
      <c r="HA212">
        <v>0</v>
      </c>
      <c r="HB212">
        <v>0</v>
      </c>
      <c r="HC212">
        <v>10</v>
      </c>
      <c r="HD212">
        <v>79</v>
      </c>
      <c r="HE212">
        <v>13</v>
      </c>
      <c r="HF212">
        <v>102</v>
      </c>
      <c r="HG212">
        <v>33</v>
      </c>
      <c r="HH212">
        <v>197</v>
      </c>
      <c r="HI212" t="s">
        <v>273</v>
      </c>
      <c r="HJ212">
        <v>47</v>
      </c>
      <c r="HK212" t="s">
        <v>273</v>
      </c>
      <c r="HL212">
        <v>17</v>
      </c>
      <c r="HM212" t="s">
        <v>273</v>
      </c>
      <c r="HN212">
        <v>9</v>
      </c>
      <c r="HO212" t="s">
        <v>391</v>
      </c>
      <c r="HP212" t="s">
        <v>273</v>
      </c>
      <c r="HQ212">
        <v>6</v>
      </c>
      <c r="HR212" t="s">
        <v>325</v>
      </c>
      <c r="HS212" t="s">
        <v>283</v>
      </c>
      <c r="HT212" t="s">
        <v>299</v>
      </c>
      <c r="HU212" t="s">
        <v>273</v>
      </c>
      <c r="HV212" t="s">
        <v>278</v>
      </c>
      <c r="HX212" t="s">
        <v>286</v>
      </c>
      <c r="HY212" t="s">
        <v>2193</v>
      </c>
      <c r="HZ212">
        <v>221</v>
      </c>
      <c r="IA212">
        <v>230</v>
      </c>
      <c r="IB212" t="s">
        <v>280</v>
      </c>
      <c r="IC212" t="s">
        <v>280</v>
      </c>
      <c r="ID212" t="s">
        <v>280</v>
      </c>
      <c r="IE212" t="s">
        <v>280</v>
      </c>
      <c r="IF212" t="s">
        <v>280</v>
      </c>
      <c r="IG212" t="s">
        <v>280</v>
      </c>
      <c r="IH212" t="s">
        <v>280</v>
      </c>
      <c r="II212" t="s">
        <v>273</v>
      </c>
      <c r="IJ212" t="s">
        <v>273</v>
      </c>
      <c r="IK212" t="s">
        <v>273</v>
      </c>
      <c r="IL212" t="s">
        <v>280</v>
      </c>
      <c r="IM212" t="s">
        <v>273</v>
      </c>
      <c r="IN212" t="s">
        <v>280</v>
      </c>
      <c r="IO212" t="s">
        <v>280</v>
      </c>
      <c r="IP212" t="s">
        <v>280</v>
      </c>
      <c r="IQ212" t="s">
        <v>280</v>
      </c>
      <c r="IR212" t="s">
        <v>280</v>
      </c>
      <c r="IS212" t="s">
        <v>280</v>
      </c>
      <c r="IU212" t="s">
        <v>280</v>
      </c>
      <c r="IW212">
        <v>2</v>
      </c>
      <c r="IX212">
        <v>55</v>
      </c>
      <c r="IY212">
        <v>1.38</v>
      </c>
      <c r="IZ212">
        <v>0</v>
      </c>
      <c r="JA212">
        <v>0</v>
      </c>
      <c r="JB212">
        <v>0</v>
      </c>
      <c r="JC212">
        <v>1</v>
      </c>
      <c r="JD212">
        <v>3</v>
      </c>
      <c r="JE212">
        <v>7.0000000000000007E-2</v>
      </c>
      <c r="JF212">
        <v>1.45</v>
      </c>
      <c r="JG212" t="s">
        <v>304</v>
      </c>
      <c r="JH212" s="14">
        <v>21.5</v>
      </c>
      <c r="JI212">
        <v>2</v>
      </c>
      <c r="JJ212">
        <v>1</v>
      </c>
      <c r="JK212" t="s">
        <v>2194</v>
      </c>
      <c r="JL212" t="s">
        <v>304</v>
      </c>
      <c r="JM212" s="2">
        <v>46106</v>
      </c>
    </row>
    <row r="213" spans="1:273" x14ac:dyDescent="0.25">
      <c r="A213" t="s">
        <v>2195</v>
      </c>
      <c r="B213" t="s">
        <v>2196</v>
      </c>
      <c r="C213" t="s">
        <v>269</v>
      </c>
      <c r="D213" t="s">
        <v>2197</v>
      </c>
      <c r="E213">
        <v>68780</v>
      </c>
      <c r="F213" t="s">
        <v>412</v>
      </c>
      <c r="G213" t="s">
        <v>2198</v>
      </c>
      <c r="H213" t="s">
        <v>272</v>
      </c>
      <c r="I213">
        <v>505</v>
      </c>
      <c r="J213">
        <v>505</v>
      </c>
      <c r="K213">
        <v>0</v>
      </c>
      <c r="L213">
        <v>0</v>
      </c>
      <c r="O213" t="s">
        <v>280</v>
      </c>
      <c r="Q213" t="s">
        <v>274</v>
      </c>
      <c r="R213" t="s">
        <v>275</v>
      </c>
      <c r="S213" t="s">
        <v>276</v>
      </c>
      <c r="T213" t="s">
        <v>273</v>
      </c>
      <c r="U213" t="s">
        <v>277</v>
      </c>
      <c r="W213">
        <v>1</v>
      </c>
      <c r="X213" t="s">
        <v>280</v>
      </c>
      <c r="Y213" t="s">
        <v>280</v>
      </c>
      <c r="AE213" t="s">
        <v>273</v>
      </c>
      <c r="AG213" s="1">
        <v>1536</v>
      </c>
      <c r="AH213" s="1">
        <v>670</v>
      </c>
      <c r="AI213">
        <v>52</v>
      </c>
      <c r="AJ213">
        <v>670</v>
      </c>
      <c r="AK213" s="2">
        <v>45474</v>
      </c>
      <c r="AL213" s="2">
        <v>45838</v>
      </c>
      <c r="AM213" s="10">
        <v>0</v>
      </c>
      <c r="AN213" t="s">
        <v>2199</v>
      </c>
      <c r="AO213" s="10">
        <v>12000</v>
      </c>
      <c r="AQ213" s="10"/>
      <c r="AS213" s="10"/>
      <c r="AT213" s="10">
        <v>12000</v>
      </c>
      <c r="AU213" s="10">
        <v>200</v>
      </c>
      <c r="AV213" s="10">
        <v>0</v>
      </c>
      <c r="AW213" s="10">
        <v>0</v>
      </c>
      <c r="AX213" s="10">
        <v>0</v>
      </c>
      <c r="AY213" s="10">
        <v>0</v>
      </c>
      <c r="AZ213" s="10">
        <v>200</v>
      </c>
      <c r="BB213" s="10">
        <v>0</v>
      </c>
      <c r="BC213" s="10">
        <v>0</v>
      </c>
      <c r="BD213" s="10">
        <v>0</v>
      </c>
      <c r="BE213" s="10">
        <v>0</v>
      </c>
      <c r="BF213" t="s">
        <v>2200</v>
      </c>
      <c r="BG213" s="10">
        <v>3528</v>
      </c>
      <c r="BH213" s="10">
        <v>3528</v>
      </c>
      <c r="BI213" s="10">
        <v>15728</v>
      </c>
      <c r="BJ213" s="10">
        <v>0</v>
      </c>
      <c r="BK213" s="10">
        <v>0</v>
      </c>
      <c r="BL213" s="10">
        <v>0</v>
      </c>
      <c r="BM213" s="10">
        <v>0</v>
      </c>
      <c r="BN213" s="10">
        <v>0</v>
      </c>
      <c r="BO213" t="s">
        <v>280</v>
      </c>
      <c r="BQ213" s="10"/>
      <c r="BR213" s="10"/>
      <c r="BS213">
        <v>1</v>
      </c>
      <c r="BT213" s="10">
        <v>7399</v>
      </c>
      <c r="BU213" s="10">
        <v>1439</v>
      </c>
      <c r="BV213" s="10">
        <v>8838</v>
      </c>
      <c r="BW213" t="s">
        <v>280</v>
      </c>
      <c r="BX213" t="s">
        <v>280</v>
      </c>
      <c r="BY213" t="s">
        <v>280</v>
      </c>
      <c r="BZ213" t="s">
        <v>280</v>
      </c>
      <c r="CA213" t="s">
        <v>280</v>
      </c>
      <c r="CB213" t="s">
        <v>280</v>
      </c>
      <c r="CC213" t="s">
        <v>280</v>
      </c>
      <c r="CD213" t="s">
        <v>280</v>
      </c>
      <c r="CE213" t="s">
        <v>280</v>
      </c>
      <c r="CF213" t="s">
        <v>280</v>
      </c>
      <c r="CH213" s="10">
        <v>1755</v>
      </c>
      <c r="CI213" s="10">
        <v>0</v>
      </c>
      <c r="CJ213" s="10">
        <v>0</v>
      </c>
      <c r="CK213" s="10">
        <v>1755</v>
      </c>
      <c r="CL213" s="10">
        <v>0</v>
      </c>
      <c r="CM213" s="10">
        <v>0</v>
      </c>
      <c r="CN213" s="10">
        <v>0</v>
      </c>
      <c r="CO213" s="10">
        <v>0</v>
      </c>
      <c r="CP213" s="10">
        <v>3531</v>
      </c>
      <c r="CQ213" s="10">
        <v>3531</v>
      </c>
      <c r="CR213" s="10">
        <v>14124</v>
      </c>
      <c r="CS213" s="10">
        <v>0</v>
      </c>
      <c r="CT213" s="1">
        <v>3401</v>
      </c>
      <c r="CU213">
        <v>61</v>
      </c>
      <c r="CV213">
        <v>30</v>
      </c>
      <c r="CW213" s="1">
        <v>3432</v>
      </c>
      <c r="CX213">
        <v>0</v>
      </c>
      <c r="CY213">
        <v>0</v>
      </c>
      <c r="CZ213">
        <v>0</v>
      </c>
      <c r="DA213">
        <v>0</v>
      </c>
      <c r="DB213">
        <v>84</v>
      </c>
      <c r="DC213">
        <v>0</v>
      </c>
      <c r="DD213">
        <v>0</v>
      </c>
      <c r="DE213">
        <v>84</v>
      </c>
      <c r="DF213">
        <v>12</v>
      </c>
      <c r="DG213">
        <v>0</v>
      </c>
      <c r="DH213">
        <v>0</v>
      </c>
      <c r="DI213">
        <v>12</v>
      </c>
      <c r="DJ213">
        <v>0</v>
      </c>
      <c r="DK213">
        <v>15</v>
      </c>
      <c r="DL213">
        <v>0</v>
      </c>
      <c r="DM213">
        <v>15</v>
      </c>
      <c r="DN213">
        <v>0</v>
      </c>
      <c r="DO213" s="1">
        <v>3500</v>
      </c>
      <c r="DP213">
        <v>61</v>
      </c>
      <c r="DQ213">
        <v>45</v>
      </c>
      <c r="DR213" s="1">
        <v>3516</v>
      </c>
      <c r="DS213" t="s">
        <v>297</v>
      </c>
      <c r="DT213">
        <v>0</v>
      </c>
      <c r="DU213" t="s">
        <v>280</v>
      </c>
      <c r="DV213" t="s">
        <v>280</v>
      </c>
      <c r="DW213" t="s">
        <v>280</v>
      </c>
      <c r="DX213" t="s">
        <v>280</v>
      </c>
      <c r="DY213" t="s">
        <v>280</v>
      </c>
      <c r="DZ213" t="s">
        <v>280</v>
      </c>
      <c r="EA213" t="s">
        <v>280</v>
      </c>
      <c r="EB213" t="s">
        <v>280</v>
      </c>
      <c r="EC213" t="s">
        <v>280</v>
      </c>
      <c r="ED213" t="s">
        <v>280</v>
      </c>
      <c r="EE213" t="s">
        <v>280</v>
      </c>
      <c r="EF213" t="s">
        <v>280</v>
      </c>
      <c r="EG213">
        <v>508</v>
      </c>
      <c r="EH213">
        <v>500</v>
      </c>
      <c r="EI213" t="s">
        <v>285</v>
      </c>
      <c r="EJ213">
        <v>35</v>
      </c>
      <c r="EK213" t="s">
        <v>285</v>
      </c>
      <c r="EL213">
        <v>20</v>
      </c>
      <c r="EM213" t="s">
        <v>285</v>
      </c>
      <c r="EN213" s="1">
        <v>2300</v>
      </c>
      <c r="EO213">
        <v>50</v>
      </c>
      <c r="EP213">
        <v>0</v>
      </c>
      <c r="EQ213" s="1">
        <v>2350</v>
      </c>
      <c r="ER213">
        <v>0</v>
      </c>
      <c r="ES213">
        <v>0</v>
      </c>
      <c r="ET213">
        <v>0</v>
      </c>
      <c r="EU213">
        <v>0</v>
      </c>
      <c r="EV213">
        <v>0</v>
      </c>
      <c r="EW213">
        <v>0</v>
      </c>
      <c r="EX213">
        <v>0</v>
      </c>
      <c r="EY213">
        <v>0</v>
      </c>
      <c r="EZ213">
        <v>0</v>
      </c>
      <c r="FA213">
        <v>0</v>
      </c>
      <c r="FB213">
        <v>0</v>
      </c>
      <c r="FC213">
        <v>0</v>
      </c>
      <c r="FD213">
        <v>0</v>
      </c>
      <c r="FE213" s="1">
        <v>2300</v>
      </c>
      <c r="FF213">
        <v>50</v>
      </c>
      <c r="FG213" s="1">
        <v>2350</v>
      </c>
      <c r="FH213">
        <v>0</v>
      </c>
      <c r="FI213">
        <v>3</v>
      </c>
      <c r="FJ213" t="s">
        <v>280</v>
      </c>
      <c r="FK213" t="s">
        <v>362</v>
      </c>
      <c r="FV213" t="s">
        <v>280</v>
      </c>
      <c r="FW213" t="s">
        <v>280</v>
      </c>
      <c r="FX213" t="s">
        <v>273</v>
      </c>
      <c r="FY213" t="s">
        <v>280</v>
      </c>
      <c r="FZ213" t="s">
        <v>280</v>
      </c>
      <c r="GA213" t="s">
        <v>280</v>
      </c>
      <c r="GB213">
        <v>0</v>
      </c>
      <c r="GC213" s="12"/>
      <c r="GE213">
        <v>0</v>
      </c>
      <c r="GF213">
        <v>0</v>
      </c>
      <c r="GG213">
        <v>0</v>
      </c>
      <c r="GH213">
        <v>0</v>
      </c>
      <c r="GI213">
        <v>0</v>
      </c>
      <c r="GJ213">
        <v>0</v>
      </c>
      <c r="GK213">
        <v>0</v>
      </c>
      <c r="GL213">
        <v>0</v>
      </c>
      <c r="GM213">
        <v>0</v>
      </c>
      <c r="GN213">
        <v>0</v>
      </c>
      <c r="GO213">
        <v>0</v>
      </c>
      <c r="GP213">
        <v>0</v>
      </c>
      <c r="GQ213">
        <v>0</v>
      </c>
      <c r="GR213">
        <v>0</v>
      </c>
      <c r="GS213">
        <v>0</v>
      </c>
      <c r="GT213">
        <v>0</v>
      </c>
      <c r="GU213">
        <v>0</v>
      </c>
      <c r="GV213">
        <v>0</v>
      </c>
      <c r="GW213">
        <v>0</v>
      </c>
      <c r="GX213">
        <v>0</v>
      </c>
      <c r="GY213">
        <v>0</v>
      </c>
      <c r="GZ213">
        <v>0</v>
      </c>
      <c r="HA213">
        <v>0</v>
      </c>
      <c r="HB213">
        <v>0</v>
      </c>
      <c r="HC213">
        <v>0</v>
      </c>
      <c r="HD213">
        <v>0</v>
      </c>
      <c r="HE213">
        <v>0</v>
      </c>
      <c r="HF213">
        <v>0</v>
      </c>
      <c r="HG213">
        <v>0</v>
      </c>
      <c r="HH213">
        <v>0</v>
      </c>
      <c r="HI213" t="s">
        <v>280</v>
      </c>
      <c r="HK213" t="s">
        <v>280</v>
      </c>
      <c r="HM213" t="s">
        <v>280</v>
      </c>
      <c r="HO213" t="s">
        <v>289</v>
      </c>
      <c r="HP213" t="s">
        <v>273</v>
      </c>
      <c r="HQ213">
        <v>1</v>
      </c>
      <c r="HR213" t="s">
        <v>289</v>
      </c>
      <c r="HS213" t="s">
        <v>785</v>
      </c>
      <c r="HT213" t="s">
        <v>544</v>
      </c>
      <c r="HU213" t="s">
        <v>273</v>
      </c>
      <c r="HV213" t="s">
        <v>278</v>
      </c>
      <c r="HX213" t="s">
        <v>393</v>
      </c>
      <c r="HZ213">
        <v>52</v>
      </c>
      <c r="IA213">
        <v>56</v>
      </c>
      <c r="IB213" t="s">
        <v>280</v>
      </c>
      <c r="IC213" t="s">
        <v>280</v>
      </c>
      <c r="ID213" t="s">
        <v>280</v>
      </c>
      <c r="IE213" t="s">
        <v>280</v>
      </c>
      <c r="IF213" t="s">
        <v>280</v>
      </c>
      <c r="IG213" t="s">
        <v>280</v>
      </c>
      <c r="IH213" t="s">
        <v>280</v>
      </c>
      <c r="II213" t="s">
        <v>280</v>
      </c>
      <c r="IJ213" t="s">
        <v>280</v>
      </c>
      <c r="IK213" t="s">
        <v>280</v>
      </c>
      <c r="IL213" t="s">
        <v>280</v>
      </c>
      <c r="IM213" t="s">
        <v>280</v>
      </c>
      <c r="IN213" t="s">
        <v>280</v>
      </c>
      <c r="IO213" t="s">
        <v>280</v>
      </c>
      <c r="IP213" t="s">
        <v>280</v>
      </c>
      <c r="IQ213" t="s">
        <v>280</v>
      </c>
      <c r="IR213" t="s">
        <v>280</v>
      </c>
      <c r="IS213" t="s">
        <v>280</v>
      </c>
      <c r="IU213" t="s">
        <v>280</v>
      </c>
      <c r="IW213">
        <v>2</v>
      </c>
      <c r="IX213">
        <v>13</v>
      </c>
      <c r="IY213">
        <v>0.33</v>
      </c>
      <c r="IZ213">
        <v>0</v>
      </c>
      <c r="JA213">
        <v>0</v>
      </c>
      <c r="JB213">
        <v>0</v>
      </c>
      <c r="JC213">
        <v>0</v>
      </c>
      <c r="JD213">
        <v>0</v>
      </c>
      <c r="JE213">
        <v>0</v>
      </c>
      <c r="JF213">
        <v>0.33</v>
      </c>
      <c r="JG213" t="s">
        <v>367</v>
      </c>
      <c r="JH213" s="14">
        <v>15</v>
      </c>
      <c r="JI213">
        <v>0</v>
      </c>
      <c r="JJ213">
        <v>0</v>
      </c>
      <c r="JK213" t="s">
        <v>2201</v>
      </c>
      <c r="JL213" t="s">
        <v>367</v>
      </c>
      <c r="JM213" s="2">
        <v>46085</v>
      </c>
    </row>
    <row r="214" spans="1:273" x14ac:dyDescent="0.25">
      <c r="A214" t="s">
        <v>2544</v>
      </c>
      <c r="B214" t="s">
        <v>2545</v>
      </c>
      <c r="C214" t="s">
        <v>2545</v>
      </c>
      <c r="D214" t="s">
        <v>2546</v>
      </c>
      <c r="E214">
        <v>68978</v>
      </c>
      <c r="F214" t="s">
        <v>1633</v>
      </c>
      <c r="G214" t="s">
        <v>2547</v>
      </c>
      <c r="H214" t="s">
        <v>400</v>
      </c>
      <c r="I214" s="1">
        <v>1829</v>
      </c>
      <c r="J214" s="1">
        <v>1829</v>
      </c>
      <c r="K214">
        <v>0</v>
      </c>
      <c r="L214">
        <v>0</v>
      </c>
      <c r="M214">
        <v>1996</v>
      </c>
      <c r="O214" t="s">
        <v>280</v>
      </c>
      <c r="Q214" t="s">
        <v>274</v>
      </c>
      <c r="R214" t="s">
        <v>275</v>
      </c>
      <c r="S214" t="s">
        <v>276</v>
      </c>
      <c r="T214" t="s">
        <v>273</v>
      </c>
      <c r="U214" t="s">
        <v>277</v>
      </c>
      <c r="W214">
        <v>1</v>
      </c>
      <c r="X214" t="s">
        <v>273</v>
      </c>
      <c r="Y214" t="s">
        <v>273</v>
      </c>
      <c r="Z214">
        <v>50</v>
      </c>
      <c r="AA214" t="s">
        <v>273</v>
      </c>
      <c r="AE214" t="s">
        <v>273</v>
      </c>
      <c r="AG214" s="1">
        <v>6000</v>
      </c>
      <c r="AH214" s="1">
        <v>2028</v>
      </c>
      <c r="AI214">
        <v>52</v>
      </c>
      <c r="AJ214" s="1">
        <v>2028</v>
      </c>
      <c r="AK214" s="2">
        <v>45566</v>
      </c>
      <c r="AL214" s="2">
        <v>45930</v>
      </c>
      <c r="AM214" s="10">
        <v>146118</v>
      </c>
      <c r="AO214" s="10"/>
      <c r="AQ214" s="10"/>
      <c r="AS214" s="10"/>
      <c r="AT214" s="10">
        <v>146118</v>
      </c>
      <c r="AU214" s="10">
        <v>1219</v>
      </c>
      <c r="AV214" s="10">
        <v>0</v>
      </c>
      <c r="AW214" s="10">
        <v>0</v>
      </c>
      <c r="AX214" s="10">
        <v>0</v>
      </c>
      <c r="AY214" s="10">
        <v>0</v>
      </c>
      <c r="AZ214" s="10">
        <v>1219</v>
      </c>
      <c r="BB214" s="10">
        <v>0</v>
      </c>
      <c r="BC214" s="10">
        <v>0</v>
      </c>
      <c r="BD214" s="10">
        <v>0</v>
      </c>
      <c r="BE214" s="10">
        <v>0</v>
      </c>
      <c r="BF214" t="s">
        <v>1550</v>
      </c>
      <c r="BG214" s="10">
        <v>2000</v>
      </c>
      <c r="BH214" s="10">
        <v>2000</v>
      </c>
      <c r="BI214" s="10">
        <v>149337</v>
      </c>
      <c r="BJ214" s="10">
        <v>0</v>
      </c>
      <c r="BK214" s="10">
        <v>0</v>
      </c>
      <c r="BL214" s="10">
        <v>0</v>
      </c>
      <c r="BM214" s="10">
        <v>0</v>
      </c>
      <c r="BN214" s="10">
        <v>0</v>
      </c>
      <c r="BO214" t="s">
        <v>273</v>
      </c>
      <c r="BP214" t="s">
        <v>708</v>
      </c>
      <c r="BQ214" s="10">
        <v>20</v>
      </c>
      <c r="BR214" s="10">
        <v>20</v>
      </c>
      <c r="BS214">
        <v>35</v>
      </c>
      <c r="BT214" s="10">
        <v>77822</v>
      </c>
      <c r="BU214" s="10">
        <v>36080</v>
      </c>
      <c r="BV214" s="10">
        <v>113902</v>
      </c>
      <c r="BW214" t="s">
        <v>273</v>
      </c>
      <c r="BX214" t="s">
        <v>273</v>
      </c>
      <c r="BY214" t="s">
        <v>273</v>
      </c>
      <c r="BZ214" t="s">
        <v>273</v>
      </c>
      <c r="CA214" t="s">
        <v>273</v>
      </c>
      <c r="CB214" t="s">
        <v>273</v>
      </c>
      <c r="CC214" t="s">
        <v>273</v>
      </c>
      <c r="CD214" t="s">
        <v>273</v>
      </c>
      <c r="CE214" t="s">
        <v>273</v>
      </c>
      <c r="CF214" t="s">
        <v>273</v>
      </c>
      <c r="CG214" t="s">
        <v>2548</v>
      </c>
      <c r="CH214" s="10">
        <v>5633</v>
      </c>
      <c r="CI214" s="10">
        <v>500</v>
      </c>
      <c r="CJ214" s="10">
        <v>2043</v>
      </c>
      <c r="CK214" s="10">
        <v>8176</v>
      </c>
      <c r="CL214" s="10">
        <v>0</v>
      </c>
      <c r="CM214" s="10">
        <v>0</v>
      </c>
      <c r="CN214" s="10">
        <v>108</v>
      </c>
      <c r="CO214" s="10">
        <v>818</v>
      </c>
      <c r="CP214" s="10">
        <v>26486</v>
      </c>
      <c r="CQ214" s="10">
        <v>27412</v>
      </c>
      <c r="CR214" s="10">
        <v>149490</v>
      </c>
      <c r="CS214" s="10">
        <v>0</v>
      </c>
      <c r="CT214" s="1">
        <v>18746</v>
      </c>
      <c r="CU214">
        <v>438</v>
      </c>
      <c r="CV214">
        <v>562</v>
      </c>
      <c r="CW214" s="1">
        <v>18622</v>
      </c>
      <c r="CX214" s="1">
        <v>1028</v>
      </c>
      <c r="CY214">
        <v>42</v>
      </c>
      <c r="CZ214">
        <v>3</v>
      </c>
      <c r="DA214" s="1">
        <v>1067</v>
      </c>
      <c r="DB214">
        <v>961</v>
      </c>
      <c r="DC214">
        <v>37</v>
      </c>
      <c r="DD214">
        <v>2</v>
      </c>
      <c r="DE214">
        <v>996</v>
      </c>
      <c r="DF214">
        <v>12</v>
      </c>
      <c r="DG214">
        <v>0</v>
      </c>
      <c r="DH214">
        <v>0</v>
      </c>
      <c r="DI214">
        <v>12</v>
      </c>
      <c r="DJ214" t="s">
        <v>2549</v>
      </c>
      <c r="DK214">
        <v>308</v>
      </c>
      <c r="DL214">
        <v>8</v>
      </c>
      <c r="DM214">
        <v>106</v>
      </c>
      <c r="DN214">
        <v>210</v>
      </c>
      <c r="DO214" s="1">
        <v>21043</v>
      </c>
      <c r="DP214">
        <v>525</v>
      </c>
      <c r="DQ214">
        <v>673</v>
      </c>
      <c r="DR214" s="1">
        <v>20895</v>
      </c>
      <c r="DS214" t="s">
        <v>416</v>
      </c>
      <c r="DT214">
        <v>10</v>
      </c>
      <c r="DU214" t="s">
        <v>280</v>
      </c>
      <c r="DV214" t="s">
        <v>273</v>
      </c>
      <c r="DW214" t="s">
        <v>280</v>
      </c>
      <c r="DX214" t="s">
        <v>280</v>
      </c>
      <c r="DY214" t="s">
        <v>280</v>
      </c>
      <c r="DZ214" t="s">
        <v>273</v>
      </c>
      <c r="EA214" t="s">
        <v>280</v>
      </c>
      <c r="EB214" t="s">
        <v>273</v>
      </c>
      <c r="EC214" t="s">
        <v>280</v>
      </c>
      <c r="ED214" t="s">
        <v>280</v>
      </c>
      <c r="EE214" t="s">
        <v>280</v>
      </c>
      <c r="EF214" t="s">
        <v>280</v>
      </c>
      <c r="EG214" s="1">
        <v>1672</v>
      </c>
      <c r="EH214" s="1">
        <v>4342</v>
      </c>
      <c r="EI214" t="s">
        <v>281</v>
      </c>
      <c r="EJ214">
        <v>670</v>
      </c>
      <c r="EK214" t="s">
        <v>285</v>
      </c>
      <c r="EL214">
        <v>557</v>
      </c>
      <c r="EM214" t="s">
        <v>281</v>
      </c>
      <c r="EN214" s="1">
        <v>4646</v>
      </c>
      <c r="EO214" s="1">
        <v>1288</v>
      </c>
      <c r="EP214">
        <v>15</v>
      </c>
      <c r="EQ214" s="1">
        <v>5949</v>
      </c>
      <c r="ER214" s="1">
        <v>1012</v>
      </c>
      <c r="ES214">
        <v>59</v>
      </c>
      <c r="ET214" s="1">
        <v>1071</v>
      </c>
      <c r="EU214">
        <v>138</v>
      </c>
      <c r="EV214">
        <v>0</v>
      </c>
      <c r="EW214">
        <v>138</v>
      </c>
      <c r="EX214" s="1">
        <v>1034</v>
      </c>
      <c r="EY214">
        <v>219</v>
      </c>
      <c r="EZ214" s="1">
        <v>1253</v>
      </c>
      <c r="FA214">
        <v>0</v>
      </c>
      <c r="FB214">
        <v>0</v>
      </c>
      <c r="FC214">
        <v>0</v>
      </c>
      <c r="FD214" s="1">
        <v>2462</v>
      </c>
      <c r="FE214" s="1">
        <v>6830</v>
      </c>
      <c r="FF214" s="1">
        <v>1566</v>
      </c>
      <c r="FG214" s="1">
        <v>8411</v>
      </c>
      <c r="FH214">
        <v>0</v>
      </c>
      <c r="FI214">
        <v>3</v>
      </c>
      <c r="FJ214" t="s">
        <v>280</v>
      </c>
      <c r="FK214" t="s">
        <v>282</v>
      </c>
      <c r="FQ214" t="s">
        <v>273</v>
      </c>
      <c r="FR214" t="s">
        <v>273</v>
      </c>
      <c r="FS214" t="s">
        <v>273</v>
      </c>
      <c r="FT214" t="s">
        <v>273</v>
      </c>
      <c r="FV214" t="s">
        <v>280</v>
      </c>
      <c r="FW214" t="s">
        <v>280</v>
      </c>
      <c r="FX214" t="s">
        <v>273</v>
      </c>
      <c r="FY214" t="s">
        <v>280</v>
      </c>
      <c r="FZ214" t="s">
        <v>280</v>
      </c>
      <c r="GA214" t="s">
        <v>280</v>
      </c>
      <c r="GB214">
        <v>1</v>
      </c>
      <c r="GC214" s="12"/>
      <c r="GE214">
        <v>0</v>
      </c>
      <c r="GF214">
        <v>15</v>
      </c>
      <c r="GG214">
        <v>15</v>
      </c>
      <c r="GH214">
        <v>0</v>
      </c>
      <c r="GI214">
        <v>6</v>
      </c>
      <c r="GJ214">
        <v>7</v>
      </c>
      <c r="GK214">
        <v>28</v>
      </c>
      <c r="GL214">
        <v>13</v>
      </c>
      <c r="GM214">
        <v>15</v>
      </c>
      <c r="GN214">
        <v>0</v>
      </c>
      <c r="GO214">
        <v>28</v>
      </c>
      <c r="GP214">
        <v>0</v>
      </c>
      <c r="GQ214">
        <v>326</v>
      </c>
      <c r="GR214">
        <v>326</v>
      </c>
      <c r="GS214">
        <v>0</v>
      </c>
      <c r="GT214">
        <v>38</v>
      </c>
      <c r="GU214">
        <v>251</v>
      </c>
      <c r="GV214">
        <v>615</v>
      </c>
      <c r="GW214">
        <v>298</v>
      </c>
      <c r="GX214">
        <v>317</v>
      </c>
      <c r="GY214">
        <v>0</v>
      </c>
      <c r="GZ214">
        <v>615</v>
      </c>
      <c r="HA214">
        <v>0</v>
      </c>
      <c r="HB214">
        <v>0</v>
      </c>
      <c r="HC214">
        <v>6</v>
      </c>
      <c r="HD214">
        <v>120</v>
      </c>
      <c r="HE214">
        <v>0</v>
      </c>
      <c r="HG214">
        <v>0</v>
      </c>
      <c r="HH214">
        <v>0</v>
      </c>
      <c r="HI214" t="s">
        <v>273</v>
      </c>
      <c r="HJ214">
        <v>189</v>
      </c>
      <c r="HK214" t="s">
        <v>280</v>
      </c>
      <c r="HM214" t="s">
        <v>280</v>
      </c>
      <c r="HO214" t="s">
        <v>2550</v>
      </c>
      <c r="HP214" t="s">
        <v>273</v>
      </c>
      <c r="HQ214">
        <v>7</v>
      </c>
      <c r="HR214" t="s">
        <v>443</v>
      </c>
      <c r="HS214" t="s">
        <v>629</v>
      </c>
      <c r="HT214" t="s">
        <v>299</v>
      </c>
      <c r="HU214" t="s">
        <v>273</v>
      </c>
      <c r="HV214" t="s">
        <v>278</v>
      </c>
      <c r="HX214" t="s">
        <v>286</v>
      </c>
      <c r="HY214" t="s">
        <v>1136</v>
      </c>
      <c r="HZ214">
        <v>498</v>
      </c>
      <c r="IA214">
        <v>492</v>
      </c>
      <c r="IB214" t="s">
        <v>273</v>
      </c>
      <c r="IC214" t="s">
        <v>273</v>
      </c>
      <c r="ID214" t="s">
        <v>280</v>
      </c>
      <c r="IE214" t="s">
        <v>280</v>
      </c>
      <c r="IF214" t="s">
        <v>273</v>
      </c>
      <c r="IG214" t="s">
        <v>280</v>
      </c>
      <c r="IH214" t="s">
        <v>273</v>
      </c>
      <c r="II214" t="s">
        <v>273</v>
      </c>
      <c r="IJ214" t="s">
        <v>280</v>
      </c>
      <c r="IK214" t="s">
        <v>273</v>
      </c>
      <c r="IL214" t="s">
        <v>280</v>
      </c>
      <c r="IM214" t="s">
        <v>280</v>
      </c>
      <c r="IN214" t="s">
        <v>280</v>
      </c>
      <c r="IO214" t="s">
        <v>273</v>
      </c>
      <c r="IP214" t="s">
        <v>280</v>
      </c>
      <c r="IQ214" t="s">
        <v>280</v>
      </c>
      <c r="IR214" t="s">
        <v>280</v>
      </c>
      <c r="IS214" t="s">
        <v>280</v>
      </c>
      <c r="IT214" t="s">
        <v>2551</v>
      </c>
      <c r="IU214" t="s">
        <v>280</v>
      </c>
      <c r="IW214">
        <v>3</v>
      </c>
      <c r="IX214">
        <v>73.5</v>
      </c>
      <c r="IY214">
        <v>1.84</v>
      </c>
      <c r="IZ214">
        <v>0</v>
      </c>
      <c r="JA214">
        <v>0</v>
      </c>
      <c r="JB214">
        <v>0</v>
      </c>
      <c r="JC214">
        <v>0</v>
      </c>
      <c r="JD214">
        <v>0</v>
      </c>
      <c r="JE214">
        <v>0</v>
      </c>
      <c r="JF214">
        <v>1.84</v>
      </c>
      <c r="JG214" t="s">
        <v>302</v>
      </c>
      <c r="JH214" s="14">
        <v>23.2</v>
      </c>
      <c r="JI214">
        <v>0</v>
      </c>
      <c r="JJ214">
        <v>0</v>
      </c>
      <c r="JK214" t="s">
        <v>2552</v>
      </c>
      <c r="JL214" t="s">
        <v>302</v>
      </c>
      <c r="JM214" s="2">
        <v>46076</v>
      </c>
    </row>
    <row r="215" spans="1:273" x14ac:dyDescent="0.25">
      <c r="A215" t="s">
        <v>2202</v>
      </c>
      <c r="B215" t="s">
        <v>2203</v>
      </c>
      <c r="C215" t="s">
        <v>2204</v>
      </c>
      <c r="D215" t="s">
        <v>2205</v>
      </c>
      <c r="E215">
        <v>69165</v>
      </c>
      <c r="F215" t="s">
        <v>1439</v>
      </c>
      <c r="G215" t="s">
        <v>2206</v>
      </c>
      <c r="H215" t="s">
        <v>272</v>
      </c>
      <c r="I215" s="1">
        <v>1230</v>
      </c>
      <c r="J215" s="1">
        <v>1230</v>
      </c>
      <c r="K215">
        <v>0</v>
      </c>
      <c r="L215">
        <v>0</v>
      </c>
      <c r="M215">
        <v>1978</v>
      </c>
      <c r="N215">
        <v>2025</v>
      </c>
      <c r="O215" t="s">
        <v>280</v>
      </c>
      <c r="Q215" t="s">
        <v>274</v>
      </c>
      <c r="R215" t="s">
        <v>275</v>
      </c>
      <c r="S215" t="s">
        <v>276</v>
      </c>
      <c r="T215" t="s">
        <v>273</v>
      </c>
      <c r="U215" t="s">
        <v>277</v>
      </c>
      <c r="W215">
        <v>1</v>
      </c>
      <c r="X215" t="s">
        <v>280</v>
      </c>
      <c r="Y215" t="s">
        <v>280</v>
      </c>
      <c r="AC215" t="s">
        <v>273</v>
      </c>
      <c r="AG215" s="1">
        <v>1890</v>
      </c>
      <c r="AH215" s="1">
        <v>1111</v>
      </c>
      <c r="AI215">
        <v>52</v>
      </c>
      <c r="AJ215" s="1">
        <v>1111</v>
      </c>
      <c r="AK215" s="2">
        <v>45566</v>
      </c>
      <c r="AL215" s="2">
        <v>45930</v>
      </c>
      <c r="AM215" s="10">
        <v>51609</v>
      </c>
      <c r="AO215" s="10"/>
      <c r="AP215" t="s">
        <v>1687</v>
      </c>
      <c r="AQ215" s="10">
        <v>2499</v>
      </c>
      <c r="AS215" s="10"/>
      <c r="AT215" s="10">
        <v>54108</v>
      </c>
      <c r="AU215" s="10">
        <v>778</v>
      </c>
      <c r="AV215" s="10">
        <v>0</v>
      </c>
      <c r="AW215" s="10">
        <v>752</v>
      </c>
      <c r="AX215" s="10">
        <v>3116</v>
      </c>
      <c r="AY215" s="10">
        <v>0</v>
      </c>
      <c r="AZ215" s="10">
        <v>4646</v>
      </c>
      <c r="BB215" s="10">
        <v>0</v>
      </c>
      <c r="BC215" s="10">
        <v>0</v>
      </c>
      <c r="BD215" s="10">
        <v>0</v>
      </c>
      <c r="BE215" s="10">
        <v>0</v>
      </c>
      <c r="BF215" t="s">
        <v>2207</v>
      </c>
      <c r="BG215" s="10">
        <v>15543</v>
      </c>
      <c r="BH215" s="10">
        <v>15543</v>
      </c>
      <c r="BI215" s="10">
        <v>74297</v>
      </c>
      <c r="BJ215" s="10">
        <v>3181</v>
      </c>
      <c r="BK215" s="10">
        <v>0</v>
      </c>
      <c r="BL215" s="10">
        <v>0</v>
      </c>
      <c r="BM215" s="10">
        <v>0</v>
      </c>
      <c r="BN215" s="10">
        <v>3181</v>
      </c>
      <c r="BO215" t="s">
        <v>280</v>
      </c>
      <c r="BQ215" s="10"/>
      <c r="BR215" s="10"/>
      <c r="BS215">
        <v>4</v>
      </c>
      <c r="BT215" s="10">
        <v>28867</v>
      </c>
      <c r="BU215" s="10">
        <v>2208</v>
      </c>
      <c r="BV215" s="10">
        <v>31075</v>
      </c>
      <c r="BW215" t="s">
        <v>280</v>
      </c>
      <c r="BX215" t="s">
        <v>280</v>
      </c>
      <c r="BY215" t="s">
        <v>280</v>
      </c>
      <c r="BZ215" t="s">
        <v>273</v>
      </c>
      <c r="CA215" t="s">
        <v>273</v>
      </c>
      <c r="CB215" t="s">
        <v>280</v>
      </c>
      <c r="CC215" t="s">
        <v>280</v>
      </c>
      <c r="CD215" t="s">
        <v>273</v>
      </c>
      <c r="CE215" t="s">
        <v>273</v>
      </c>
      <c r="CF215" t="s">
        <v>273</v>
      </c>
      <c r="CG215" t="s">
        <v>2208</v>
      </c>
      <c r="CH215" s="10">
        <v>12179</v>
      </c>
      <c r="CI215" s="10">
        <v>500</v>
      </c>
      <c r="CJ215" s="10">
        <v>917</v>
      </c>
      <c r="CK215" s="10">
        <v>13596</v>
      </c>
      <c r="CL215" s="10">
        <v>469</v>
      </c>
      <c r="CM215" s="10">
        <v>1685</v>
      </c>
      <c r="CN215" s="10">
        <v>1701</v>
      </c>
      <c r="CO215" s="10">
        <v>556</v>
      </c>
      <c r="CP215" s="10">
        <v>8257</v>
      </c>
      <c r="CQ215" s="10">
        <v>12668</v>
      </c>
      <c r="CR215" s="10">
        <v>57339</v>
      </c>
      <c r="CS215" s="10">
        <v>3181</v>
      </c>
      <c r="CT215" s="1">
        <v>11138</v>
      </c>
      <c r="CU215" s="1">
        <v>1345</v>
      </c>
      <c r="CV215">
        <v>350</v>
      </c>
      <c r="CW215" s="1">
        <v>12133</v>
      </c>
      <c r="CX215">
        <v>0</v>
      </c>
      <c r="CY215">
        <v>0</v>
      </c>
      <c r="CZ215">
        <v>0</v>
      </c>
      <c r="DA215">
        <v>0</v>
      </c>
      <c r="DB215">
        <v>575</v>
      </c>
      <c r="DC215">
        <v>103</v>
      </c>
      <c r="DD215">
        <v>6</v>
      </c>
      <c r="DE215">
        <v>672</v>
      </c>
      <c r="DF215">
        <v>1</v>
      </c>
      <c r="DG215">
        <v>0</v>
      </c>
      <c r="DH215">
        <v>0</v>
      </c>
      <c r="DI215">
        <v>1</v>
      </c>
      <c r="DJ215" t="s">
        <v>2209</v>
      </c>
      <c r="DK215">
        <v>72</v>
      </c>
      <c r="DL215">
        <v>16</v>
      </c>
      <c r="DM215">
        <v>32</v>
      </c>
      <c r="DN215">
        <v>56</v>
      </c>
      <c r="DO215" s="1">
        <v>11785</v>
      </c>
      <c r="DP215" s="1">
        <v>1464</v>
      </c>
      <c r="DQ215">
        <v>388</v>
      </c>
      <c r="DR215" s="1">
        <v>12861</v>
      </c>
      <c r="DS215" t="s">
        <v>1157</v>
      </c>
      <c r="DT215">
        <v>10</v>
      </c>
      <c r="DU215" t="s">
        <v>280</v>
      </c>
      <c r="DV215" t="s">
        <v>273</v>
      </c>
      <c r="DW215" t="s">
        <v>280</v>
      </c>
      <c r="DX215" t="s">
        <v>280</v>
      </c>
      <c r="DY215" t="s">
        <v>280</v>
      </c>
      <c r="DZ215" t="s">
        <v>273</v>
      </c>
      <c r="EA215" t="s">
        <v>280</v>
      </c>
      <c r="EB215" t="s">
        <v>273</v>
      </c>
      <c r="EC215" t="s">
        <v>280</v>
      </c>
      <c r="ED215" t="s">
        <v>280</v>
      </c>
      <c r="EE215" t="s">
        <v>280</v>
      </c>
      <c r="EF215" t="s">
        <v>280</v>
      </c>
      <c r="EG215">
        <v>277</v>
      </c>
      <c r="EH215" s="1">
        <v>4483</v>
      </c>
      <c r="EI215" t="s">
        <v>281</v>
      </c>
      <c r="EJ215">
        <v>307</v>
      </c>
      <c r="EK215" t="s">
        <v>281</v>
      </c>
      <c r="EL215">
        <v>269</v>
      </c>
      <c r="EM215" t="s">
        <v>281</v>
      </c>
      <c r="EN215" s="1">
        <v>2156</v>
      </c>
      <c r="EO215" s="1">
        <v>6556</v>
      </c>
      <c r="EP215">
        <v>50</v>
      </c>
      <c r="EQ215" s="1">
        <v>8762</v>
      </c>
      <c r="ER215">
        <v>553</v>
      </c>
      <c r="ES215">
        <v>72</v>
      </c>
      <c r="ET215">
        <v>625</v>
      </c>
      <c r="EU215">
        <v>221</v>
      </c>
      <c r="EV215">
        <v>0</v>
      </c>
      <c r="EW215">
        <v>221</v>
      </c>
      <c r="EX215">
        <v>745</v>
      </c>
      <c r="EY215">
        <v>188</v>
      </c>
      <c r="EZ215">
        <v>933</v>
      </c>
      <c r="FA215">
        <v>0</v>
      </c>
      <c r="FB215">
        <v>0</v>
      </c>
      <c r="FC215">
        <v>0</v>
      </c>
      <c r="FD215" s="1">
        <v>1779</v>
      </c>
      <c r="FE215" s="1">
        <v>3675</v>
      </c>
      <c r="FF215" s="1">
        <v>6816</v>
      </c>
      <c r="FG215" s="1">
        <v>10541</v>
      </c>
      <c r="FH215">
        <v>0</v>
      </c>
      <c r="FI215">
        <v>202</v>
      </c>
      <c r="FJ215" t="s">
        <v>273</v>
      </c>
      <c r="FK215" t="s">
        <v>362</v>
      </c>
      <c r="FV215" t="s">
        <v>280</v>
      </c>
      <c r="FW215" t="s">
        <v>280</v>
      </c>
      <c r="FX215" t="s">
        <v>273</v>
      </c>
      <c r="FY215" t="s">
        <v>280</v>
      </c>
      <c r="FZ215" t="s">
        <v>280</v>
      </c>
      <c r="GA215" t="s">
        <v>280</v>
      </c>
      <c r="GB215">
        <v>3</v>
      </c>
      <c r="GC215" s="12"/>
      <c r="GE215">
        <v>59</v>
      </c>
      <c r="GF215">
        <v>42</v>
      </c>
      <c r="GG215">
        <v>101</v>
      </c>
      <c r="GH215">
        <v>0</v>
      </c>
      <c r="GI215">
        <v>0</v>
      </c>
      <c r="GJ215">
        <v>0</v>
      </c>
      <c r="GK215">
        <v>101</v>
      </c>
      <c r="GL215">
        <v>101</v>
      </c>
      <c r="GM215">
        <v>0</v>
      </c>
      <c r="GN215">
        <v>0</v>
      </c>
      <c r="GO215">
        <v>101</v>
      </c>
      <c r="GP215">
        <v>689</v>
      </c>
      <c r="GQ215">
        <v>905</v>
      </c>
      <c r="GR215" s="1">
        <v>1594</v>
      </c>
      <c r="GS215">
        <v>0</v>
      </c>
      <c r="GT215">
        <v>0</v>
      </c>
      <c r="GU215">
        <v>0</v>
      </c>
      <c r="GV215" s="1">
        <v>1594</v>
      </c>
      <c r="GW215" s="1">
        <v>1594</v>
      </c>
      <c r="GX215">
        <v>0</v>
      </c>
      <c r="GY215">
        <v>0</v>
      </c>
      <c r="GZ215" s="1">
        <v>1594</v>
      </c>
      <c r="HA215">
        <v>0</v>
      </c>
      <c r="HB215">
        <v>0</v>
      </c>
      <c r="HC215">
        <v>0</v>
      </c>
      <c r="HD215">
        <v>0</v>
      </c>
      <c r="HE215">
        <v>0</v>
      </c>
      <c r="HF215">
        <v>0</v>
      </c>
      <c r="HG215">
        <v>0</v>
      </c>
      <c r="HH215">
        <v>0</v>
      </c>
      <c r="HI215" t="s">
        <v>273</v>
      </c>
      <c r="HJ215">
        <v>96</v>
      </c>
      <c r="HK215" t="s">
        <v>280</v>
      </c>
      <c r="HM215" t="s">
        <v>280</v>
      </c>
      <c r="HO215" t="s">
        <v>1964</v>
      </c>
      <c r="HP215" t="s">
        <v>273</v>
      </c>
      <c r="HQ215">
        <v>2</v>
      </c>
      <c r="HR215" t="s">
        <v>300</v>
      </c>
      <c r="HS215" t="s">
        <v>604</v>
      </c>
      <c r="HT215" t="s">
        <v>365</v>
      </c>
      <c r="HU215" t="s">
        <v>273</v>
      </c>
      <c r="HV215" t="s">
        <v>278</v>
      </c>
      <c r="HX215" t="s">
        <v>366</v>
      </c>
      <c r="HY215" t="s">
        <v>300</v>
      </c>
      <c r="HZ215">
        <v>29</v>
      </c>
      <c r="IA215">
        <v>29</v>
      </c>
      <c r="IB215" t="s">
        <v>273</v>
      </c>
      <c r="IC215" t="s">
        <v>273</v>
      </c>
      <c r="ID215" t="s">
        <v>280</v>
      </c>
      <c r="IE215" t="s">
        <v>280</v>
      </c>
      <c r="IF215" t="s">
        <v>273</v>
      </c>
      <c r="IG215" t="s">
        <v>280</v>
      </c>
      <c r="IH215" t="s">
        <v>280</v>
      </c>
      <c r="II215" t="s">
        <v>273</v>
      </c>
      <c r="IJ215" t="s">
        <v>273</v>
      </c>
      <c r="IK215" t="s">
        <v>280</v>
      </c>
      <c r="IL215" t="s">
        <v>280</v>
      </c>
      <c r="IM215" t="s">
        <v>280</v>
      </c>
      <c r="IN215" t="s">
        <v>280</v>
      </c>
      <c r="IO215" t="s">
        <v>273</v>
      </c>
      <c r="IP215" t="s">
        <v>280</v>
      </c>
      <c r="IQ215" t="s">
        <v>280</v>
      </c>
      <c r="IR215" t="s">
        <v>280</v>
      </c>
      <c r="IS215" t="s">
        <v>280</v>
      </c>
      <c r="IU215" t="s">
        <v>280</v>
      </c>
      <c r="IW215">
        <v>3</v>
      </c>
      <c r="IX215">
        <v>26</v>
      </c>
      <c r="IY215">
        <v>0.65</v>
      </c>
      <c r="IZ215">
        <v>0</v>
      </c>
      <c r="JA215">
        <v>0</v>
      </c>
      <c r="JB215">
        <v>0</v>
      </c>
      <c r="JC215">
        <v>0</v>
      </c>
      <c r="JD215">
        <v>0</v>
      </c>
      <c r="JE215">
        <v>0</v>
      </c>
      <c r="JF215">
        <v>0.65</v>
      </c>
      <c r="JG215" t="s">
        <v>304</v>
      </c>
      <c r="JH215" s="14">
        <v>25.5</v>
      </c>
      <c r="JI215">
        <v>1</v>
      </c>
      <c r="JJ215">
        <v>1</v>
      </c>
      <c r="JK215" t="s">
        <v>2210</v>
      </c>
      <c r="JL215" t="s">
        <v>304</v>
      </c>
      <c r="JM215" s="2">
        <v>46079</v>
      </c>
    </row>
    <row r="216" spans="1:273" x14ac:dyDescent="0.25">
      <c r="A216" t="s">
        <v>2211</v>
      </c>
      <c r="B216" t="s">
        <v>2212</v>
      </c>
      <c r="C216" t="s">
        <v>2213</v>
      </c>
      <c r="D216" t="s">
        <v>2214</v>
      </c>
      <c r="E216">
        <v>68979</v>
      </c>
      <c r="F216" t="s">
        <v>803</v>
      </c>
      <c r="G216" t="s">
        <v>2215</v>
      </c>
      <c r="H216" t="s">
        <v>400</v>
      </c>
      <c r="I216" s="1">
        <v>1443</v>
      </c>
      <c r="J216" s="1">
        <v>1443</v>
      </c>
      <c r="K216">
        <v>0</v>
      </c>
      <c r="L216">
        <v>0</v>
      </c>
      <c r="M216">
        <v>1986</v>
      </c>
      <c r="N216">
        <v>2024</v>
      </c>
      <c r="O216" t="s">
        <v>273</v>
      </c>
      <c r="Q216" t="s">
        <v>274</v>
      </c>
      <c r="R216" t="s">
        <v>275</v>
      </c>
      <c r="S216" t="s">
        <v>276</v>
      </c>
      <c r="T216" t="s">
        <v>273</v>
      </c>
      <c r="U216" t="s">
        <v>277</v>
      </c>
      <c r="W216">
        <v>1</v>
      </c>
      <c r="X216" t="s">
        <v>273</v>
      </c>
      <c r="Y216" t="s">
        <v>280</v>
      </c>
      <c r="AC216" t="s">
        <v>273</v>
      </c>
      <c r="AE216" t="s">
        <v>273</v>
      </c>
      <c r="AG216" s="1">
        <v>3456</v>
      </c>
      <c r="AH216" s="1">
        <v>1770</v>
      </c>
      <c r="AI216">
        <v>52</v>
      </c>
      <c r="AJ216" s="1">
        <v>1770</v>
      </c>
      <c r="AK216" s="2">
        <v>45566</v>
      </c>
      <c r="AL216" s="2">
        <v>45930</v>
      </c>
      <c r="AM216" s="10">
        <v>51580</v>
      </c>
      <c r="AO216" s="10"/>
      <c r="AQ216" s="10"/>
      <c r="AS216" s="10"/>
      <c r="AT216" s="10">
        <v>51580</v>
      </c>
      <c r="AU216" s="10">
        <v>200</v>
      </c>
      <c r="AV216" s="10">
        <v>0</v>
      </c>
      <c r="AW216" s="10">
        <v>0</v>
      </c>
      <c r="AX216" s="10">
        <v>0</v>
      </c>
      <c r="AY216" s="10">
        <v>0</v>
      </c>
      <c r="AZ216" s="10">
        <v>200</v>
      </c>
      <c r="BB216" s="10">
        <v>0</v>
      </c>
      <c r="BC216" s="10">
        <v>0</v>
      </c>
      <c r="BD216" s="10">
        <v>0</v>
      </c>
      <c r="BE216" s="10">
        <v>0</v>
      </c>
      <c r="BF216" t="s">
        <v>278</v>
      </c>
      <c r="BG216" s="10">
        <v>0</v>
      </c>
      <c r="BH216" s="10">
        <v>0</v>
      </c>
      <c r="BI216" s="10">
        <v>51780</v>
      </c>
      <c r="BJ216" s="10">
        <v>0</v>
      </c>
      <c r="BK216" s="10">
        <v>0</v>
      </c>
      <c r="BL216" s="10">
        <v>0</v>
      </c>
      <c r="BM216" s="10">
        <v>0</v>
      </c>
      <c r="BN216" s="10">
        <v>0</v>
      </c>
      <c r="BO216" t="s">
        <v>280</v>
      </c>
      <c r="BQ216" s="10"/>
      <c r="BR216" s="10"/>
      <c r="BT216" s="10">
        <v>32582</v>
      </c>
      <c r="BU216" s="10">
        <v>2800</v>
      </c>
      <c r="BV216" s="10">
        <v>35382</v>
      </c>
      <c r="BW216" t="s">
        <v>280</v>
      </c>
      <c r="BX216" t="s">
        <v>280</v>
      </c>
      <c r="BY216" t="s">
        <v>280</v>
      </c>
      <c r="BZ216" t="s">
        <v>280</v>
      </c>
      <c r="CA216" t="s">
        <v>280</v>
      </c>
      <c r="CB216" t="s">
        <v>280</v>
      </c>
      <c r="CC216" t="s">
        <v>280</v>
      </c>
      <c r="CD216" t="s">
        <v>273</v>
      </c>
      <c r="CE216" t="s">
        <v>273</v>
      </c>
      <c r="CF216" t="s">
        <v>273</v>
      </c>
      <c r="CH216" s="10">
        <v>6192</v>
      </c>
      <c r="CI216" s="10">
        <v>500</v>
      </c>
      <c r="CJ216" s="10">
        <v>0</v>
      </c>
      <c r="CK216" s="10">
        <v>6692</v>
      </c>
      <c r="CL216" s="10">
        <v>0</v>
      </c>
      <c r="CM216" s="10">
        <v>0</v>
      </c>
      <c r="CN216" s="10">
        <v>0</v>
      </c>
      <c r="CO216" s="10">
        <v>0</v>
      </c>
      <c r="CP216" s="10">
        <v>10251</v>
      </c>
      <c r="CQ216" s="10">
        <v>10251</v>
      </c>
      <c r="CR216" s="10">
        <v>52325</v>
      </c>
      <c r="CS216" s="10">
        <v>0</v>
      </c>
      <c r="CT216" s="1">
        <v>16779</v>
      </c>
      <c r="CU216">
        <v>732</v>
      </c>
      <c r="CV216">
        <v>391</v>
      </c>
      <c r="CW216" s="1">
        <v>17120</v>
      </c>
      <c r="CX216">
        <v>87</v>
      </c>
      <c r="CY216">
        <v>17</v>
      </c>
      <c r="CZ216">
        <v>0</v>
      </c>
      <c r="DA216">
        <v>104</v>
      </c>
      <c r="DB216" s="1">
        <v>1547</v>
      </c>
      <c r="DC216">
        <v>1</v>
      </c>
      <c r="DD216">
        <v>0</v>
      </c>
      <c r="DE216" s="1">
        <v>1548</v>
      </c>
      <c r="DF216">
        <v>1</v>
      </c>
      <c r="DG216">
        <v>0</v>
      </c>
      <c r="DH216">
        <v>0</v>
      </c>
      <c r="DI216">
        <v>1</v>
      </c>
      <c r="DJ216" t="s">
        <v>2216</v>
      </c>
      <c r="DK216">
        <v>45</v>
      </c>
      <c r="DL216">
        <v>0</v>
      </c>
      <c r="DM216">
        <v>0</v>
      </c>
      <c r="DN216">
        <v>45</v>
      </c>
      <c r="DO216" s="1">
        <v>18458</v>
      </c>
      <c r="DP216">
        <v>750</v>
      </c>
      <c r="DQ216">
        <v>391</v>
      </c>
      <c r="DR216" s="1">
        <v>18817</v>
      </c>
      <c r="DS216" t="s">
        <v>2217</v>
      </c>
      <c r="DT216">
        <v>0</v>
      </c>
      <c r="DU216" t="s">
        <v>280</v>
      </c>
      <c r="DV216" t="s">
        <v>273</v>
      </c>
      <c r="DW216" t="s">
        <v>280</v>
      </c>
      <c r="DX216" t="s">
        <v>280</v>
      </c>
      <c r="DY216" t="s">
        <v>280</v>
      </c>
      <c r="DZ216" t="s">
        <v>273</v>
      </c>
      <c r="EA216" t="s">
        <v>280</v>
      </c>
      <c r="EB216" t="s">
        <v>273</v>
      </c>
      <c r="EC216" t="s">
        <v>280</v>
      </c>
      <c r="ED216" t="s">
        <v>280</v>
      </c>
      <c r="EE216" t="s">
        <v>280</v>
      </c>
      <c r="EF216" t="s">
        <v>280</v>
      </c>
      <c r="EG216">
        <v>594</v>
      </c>
      <c r="EH216" s="1">
        <v>5524</v>
      </c>
      <c r="EI216" t="s">
        <v>281</v>
      </c>
      <c r="EJ216">
        <v>260</v>
      </c>
      <c r="EK216" t="s">
        <v>285</v>
      </c>
      <c r="EL216">
        <v>817</v>
      </c>
      <c r="EM216" t="s">
        <v>285</v>
      </c>
      <c r="EN216" s="1">
        <v>1718</v>
      </c>
      <c r="EO216" s="1">
        <v>2705</v>
      </c>
      <c r="EP216">
        <v>537</v>
      </c>
      <c r="EQ216" s="1">
        <v>4960</v>
      </c>
      <c r="ER216">
        <v>920</v>
      </c>
      <c r="ES216">
        <v>128</v>
      </c>
      <c r="ET216" s="1">
        <v>1048</v>
      </c>
      <c r="EU216">
        <v>113</v>
      </c>
      <c r="EV216">
        <v>4</v>
      </c>
      <c r="EW216">
        <v>117</v>
      </c>
      <c r="EX216" s="1">
        <v>1105</v>
      </c>
      <c r="EY216">
        <v>206</v>
      </c>
      <c r="EZ216" s="1">
        <v>1311</v>
      </c>
      <c r="FA216">
        <v>0</v>
      </c>
      <c r="FB216">
        <v>0</v>
      </c>
      <c r="FC216">
        <v>0</v>
      </c>
      <c r="FD216" s="1">
        <v>2476</v>
      </c>
      <c r="FE216" s="1">
        <v>3856</v>
      </c>
      <c r="FF216" s="1">
        <v>3043</v>
      </c>
      <c r="FG216" s="1">
        <v>7436</v>
      </c>
      <c r="FH216">
        <v>0</v>
      </c>
      <c r="FI216">
        <v>0</v>
      </c>
      <c r="FJ216" t="s">
        <v>280</v>
      </c>
      <c r="FK216" t="s">
        <v>362</v>
      </c>
      <c r="FV216" t="s">
        <v>280</v>
      </c>
      <c r="FW216" t="s">
        <v>280</v>
      </c>
      <c r="FX216" t="s">
        <v>273</v>
      </c>
      <c r="FY216" t="s">
        <v>280</v>
      </c>
      <c r="FZ216" t="s">
        <v>280</v>
      </c>
      <c r="GA216" t="s">
        <v>280</v>
      </c>
      <c r="GB216">
        <v>1</v>
      </c>
      <c r="GC216" s="12"/>
      <c r="GE216">
        <v>11</v>
      </c>
      <c r="GF216">
        <v>0</v>
      </c>
      <c r="GG216">
        <v>11</v>
      </c>
      <c r="GH216">
        <v>0</v>
      </c>
      <c r="GI216">
        <v>0</v>
      </c>
      <c r="GJ216">
        <v>2</v>
      </c>
      <c r="GK216">
        <v>13</v>
      </c>
      <c r="GL216">
        <v>12</v>
      </c>
      <c r="GM216">
        <v>1</v>
      </c>
      <c r="GN216">
        <v>0</v>
      </c>
      <c r="GO216">
        <v>13</v>
      </c>
      <c r="GP216">
        <v>220</v>
      </c>
      <c r="GQ216">
        <v>0</v>
      </c>
      <c r="GR216">
        <v>220</v>
      </c>
      <c r="GS216">
        <v>0</v>
      </c>
      <c r="GT216">
        <v>0</v>
      </c>
      <c r="GU216">
        <v>249</v>
      </c>
      <c r="GV216">
        <v>469</v>
      </c>
      <c r="GW216">
        <v>419</v>
      </c>
      <c r="GX216">
        <v>50</v>
      </c>
      <c r="GY216">
        <v>0</v>
      </c>
      <c r="GZ216">
        <v>469</v>
      </c>
      <c r="HA216">
        <v>0</v>
      </c>
      <c r="HB216">
        <v>0</v>
      </c>
      <c r="HC216">
        <v>0</v>
      </c>
      <c r="HD216">
        <v>0</v>
      </c>
      <c r="HE216">
        <v>0</v>
      </c>
      <c r="HF216">
        <v>0</v>
      </c>
      <c r="HG216">
        <v>0</v>
      </c>
      <c r="HH216">
        <v>0</v>
      </c>
      <c r="HI216" t="s">
        <v>273</v>
      </c>
      <c r="HJ216">
        <v>51</v>
      </c>
      <c r="HK216" t="s">
        <v>280</v>
      </c>
      <c r="HM216" t="s">
        <v>280</v>
      </c>
      <c r="HO216" t="s">
        <v>431</v>
      </c>
      <c r="HP216" t="s">
        <v>273</v>
      </c>
      <c r="HQ216">
        <v>6</v>
      </c>
      <c r="HR216" t="s">
        <v>297</v>
      </c>
      <c r="HS216" t="s">
        <v>629</v>
      </c>
      <c r="HT216" t="s">
        <v>299</v>
      </c>
      <c r="HU216" t="s">
        <v>273</v>
      </c>
      <c r="HV216" t="s">
        <v>278</v>
      </c>
      <c r="HX216" t="s">
        <v>286</v>
      </c>
      <c r="HY216" t="s">
        <v>1800</v>
      </c>
      <c r="HZ216">
        <v>479</v>
      </c>
      <c r="IA216">
        <v>360</v>
      </c>
      <c r="IB216" t="s">
        <v>273</v>
      </c>
      <c r="IC216" t="s">
        <v>280</v>
      </c>
      <c r="ID216" t="s">
        <v>280</v>
      </c>
      <c r="IE216" t="s">
        <v>273</v>
      </c>
      <c r="IF216" t="s">
        <v>280</v>
      </c>
      <c r="IG216" t="s">
        <v>280</v>
      </c>
      <c r="IH216" t="s">
        <v>280</v>
      </c>
      <c r="II216" t="s">
        <v>280</v>
      </c>
      <c r="IJ216" t="s">
        <v>280</v>
      </c>
      <c r="IK216" t="s">
        <v>280</v>
      </c>
      <c r="IL216" t="s">
        <v>280</v>
      </c>
      <c r="IM216" t="s">
        <v>273</v>
      </c>
      <c r="IN216" t="s">
        <v>280</v>
      </c>
      <c r="IO216" t="s">
        <v>280</v>
      </c>
      <c r="IP216" t="s">
        <v>280</v>
      </c>
      <c r="IQ216" t="s">
        <v>280</v>
      </c>
      <c r="IR216" t="s">
        <v>280</v>
      </c>
      <c r="IS216" t="s">
        <v>280</v>
      </c>
      <c r="IU216" t="s">
        <v>280</v>
      </c>
      <c r="IW216">
        <v>2</v>
      </c>
      <c r="IX216">
        <v>40</v>
      </c>
      <c r="IY216">
        <v>1</v>
      </c>
      <c r="IZ216">
        <v>0</v>
      </c>
      <c r="JA216">
        <v>0</v>
      </c>
      <c r="JB216">
        <v>0</v>
      </c>
      <c r="JC216">
        <v>0</v>
      </c>
      <c r="JD216">
        <v>0</v>
      </c>
      <c r="JE216">
        <v>0</v>
      </c>
      <c r="JF216">
        <v>1</v>
      </c>
      <c r="JG216" t="s">
        <v>1953</v>
      </c>
      <c r="JH216" s="14">
        <v>17.5</v>
      </c>
      <c r="JI216">
        <v>0</v>
      </c>
      <c r="JJ216">
        <v>0</v>
      </c>
      <c r="JK216" t="s">
        <v>2218</v>
      </c>
      <c r="JL216" t="s">
        <v>302</v>
      </c>
      <c r="JM216" s="2">
        <v>46113</v>
      </c>
    </row>
    <row r="217" spans="1:273" x14ac:dyDescent="0.25">
      <c r="A217" t="s">
        <v>2219</v>
      </c>
      <c r="B217" t="s">
        <v>2220</v>
      </c>
      <c r="C217" t="s">
        <v>1546</v>
      </c>
      <c r="D217" t="s">
        <v>2221</v>
      </c>
      <c r="E217">
        <v>68446</v>
      </c>
      <c r="F217" t="s">
        <v>1607</v>
      </c>
      <c r="G217" t="s">
        <v>2222</v>
      </c>
      <c r="H217" t="s">
        <v>400</v>
      </c>
      <c r="I217">
        <v>2015</v>
      </c>
      <c r="J217">
        <v>2015</v>
      </c>
      <c r="K217">
        <v>0</v>
      </c>
      <c r="L217">
        <v>0</v>
      </c>
      <c r="M217">
        <v>2012</v>
      </c>
      <c r="O217" t="s">
        <v>280</v>
      </c>
      <c r="Q217" t="s">
        <v>274</v>
      </c>
      <c r="R217" t="s">
        <v>275</v>
      </c>
      <c r="S217" t="s">
        <v>276</v>
      </c>
      <c r="T217" t="s">
        <v>273</v>
      </c>
      <c r="U217" t="s">
        <v>277</v>
      </c>
      <c r="W217">
        <v>1</v>
      </c>
      <c r="X217" t="s">
        <v>273</v>
      </c>
      <c r="Y217" t="s">
        <v>273</v>
      </c>
      <c r="Z217">
        <v>300</v>
      </c>
      <c r="AA217" t="s">
        <v>273</v>
      </c>
      <c r="AE217" t="s">
        <v>273</v>
      </c>
      <c r="AG217" s="1">
        <v>8000</v>
      </c>
      <c r="AH217" s="1">
        <v>1924</v>
      </c>
      <c r="AI217">
        <v>52</v>
      </c>
      <c r="AJ217" s="1">
        <v>1924</v>
      </c>
      <c r="AK217" s="2">
        <v>45566</v>
      </c>
      <c r="AL217" s="2">
        <v>45930</v>
      </c>
      <c r="AM217" s="10">
        <v>192150</v>
      </c>
      <c r="AO217" s="10"/>
      <c r="AQ217" s="10"/>
      <c r="AS217" s="10"/>
      <c r="AT217" s="10">
        <v>192150</v>
      </c>
      <c r="AU217" s="10">
        <v>1059</v>
      </c>
      <c r="AV217" s="10">
        <v>0</v>
      </c>
      <c r="AW217" s="10">
        <v>0</v>
      </c>
      <c r="AX217" s="10">
        <v>0</v>
      </c>
      <c r="AY217" s="10">
        <v>0</v>
      </c>
      <c r="AZ217" s="10">
        <v>1059</v>
      </c>
      <c r="BB217" s="10">
        <v>0</v>
      </c>
      <c r="BC217" s="10">
        <v>0</v>
      </c>
      <c r="BD217" s="10">
        <v>0</v>
      </c>
      <c r="BE217" s="10">
        <v>0</v>
      </c>
      <c r="BF217" t="s">
        <v>2223</v>
      </c>
      <c r="BG217" s="10">
        <v>5346</v>
      </c>
      <c r="BH217" s="10">
        <v>5346</v>
      </c>
      <c r="BI217" s="10">
        <v>198555</v>
      </c>
      <c r="BJ217" s="10">
        <v>0</v>
      </c>
      <c r="BK217" s="10">
        <v>0</v>
      </c>
      <c r="BL217" s="10">
        <v>0</v>
      </c>
      <c r="BM217" s="10">
        <v>0</v>
      </c>
      <c r="BN217" s="10">
        <v>0</v>
      </c>
      <c r="BO217" t="s">
        <v>273</v>
      </c>
      <c r="BP217" t="s">
        <v>2224</v>
      </c>
      <c r="BQ217" s="10">
        <v>30</v>
      </c>
      <c r="BR217" s="10">
        <v>0</v>
      </c>
      <c r="BS217">
        <v>7</v>
      </c>
      <c r="BT217" s="10">
        <v>75494</v>
      </c>
      <c r="BU217" s="10">
        <v>12278</v>
      </c>
      <c r="BV217" s="10">
        <v>87772</v>
      </c>
      <c r="BW217" t="s">
        <v>273</v>
      </c>
      <c r="BX217" t="s">
        <v>273</v>
      </c>
      <c r="BY217" t="s">
        <v>280</v>
      </c>
      <c r="BZ217" t="s">
        <v>273</v>
      </c>
      <c r="CA217" t="s">
        <v>273</v>
      </c>
      <c r="CB217" t="s">
        <v>273</v>
      </c>
      <c r="CC217" t="s">
        <v>280</v>
      </c>
      <c r="CD217" t="s">
        <v>273</v>
      </c>
      <c r="CE217" t="s">
        <v>280</v>
      </c>
      <c r="CF217" t="s">
        <v>273</v>
      </c>
      <c r="CH217" s="10">
        <v>23926</v>
      </c>
      <c r="CI217" s="10">
        <v>500</v>
      </c>
      <c r="CJ217" s="10">
        <v>1999</v>
      </c>
      <c r="CK217" s="10">
        <v>26425</v>
      </c>
      <c r="CL217" s="10">
        <v>3300</v>
      </c>
      <c r="CM217" s="10">
        <v>1500</v>
      </c>
      <c r="CN217" s="10">
        <v>0</v>
      </c>
      <c r="CO217" s="10">
        <v>955</v>
      </c>
      <c r="CP217" s="10">
        <v>32780</v>
      </c>
      <c r="CQ217" s="10">
        <v>38535</v>
      </c>
      <c r="CR217" s="10">
        <v>152732</v>
      </c>
      <c r="CS217" s="10">
        <v>0</v>
      </c>
      <c r="CT217" s="1">
        <v>15458</v>
      </c>
      <c r="CU217" s="1">
        <v>2286</v>
      </c>
      <c r="CV217">
        <v>567</v>
      </c>
      <c r="CW217" s="1">
        <v>17177</v>
      </c>
      <c r="CX217">
        <v>383</v>
      </c>
      <c r="CY217">
        <v>0</v>
      </c>
      <c r="CZ217">
        <v>69</v>
      </c>
      <c r="DA217">
        <v>314</v>
      </c>
      <c r="DB217" s="1">
        <v>2342</v>
      </c>
      <c r="DC217">
        <v>127</v>
      </c>
      <c r="DD217">
        <v>69</v>
      </c>
      <c r="DE217" s="1">
        <v>2400</v>
      </c>
      <c r="DF217">
        <v>22</v>
      </c>
      <c r="DG217">
        <v>2</v>
      </c>
      <c r="DH217">
        <v>2</v>
      </c>
      <c r="DI217">
        <v>22</v>
      </c>
      <c r="DJ217" t="s">
        <v>2225</v>
      </c>
      <c r="DK217">
        <v>12</v>
      </c>
      <c r="DL217">
        <v>0</v>
      </c>
      <c r="DN217">
        <v>12</v>
      </c>
      <c r="DO217" s="1">
        <v>18195</v>
      </c>
      <c r="DP217" s="1">
        <v>2413</v>
      </c>
      <c r="DQ217">
        <v>705</v>
      </c>
      <c r="DR217" s="1">
        <v>19903</v>
      </c>
      <c r="DS217" t="s">
        <v>297</v>
      </c>
      <c r="DT217">
        <v>0</v>
      </c>
      <c r="DU217" t="s">
        <v>280</v>
      </c>
      <c r="DV217" t="s">
        <v>273</v>
      </c>
      <c r="DW217" t="s">
        <v>280</v>
      </c>
      <c r="DX217" t="s">
        <v>280</v>
      </c>
      <c r="DY217" t="s">
        <v>280</v>
      </c>
      <c r="DZ217" t="s">
        <v>273</v>
      </c>
      <c r="EA217" t="s">
        <v>280</v>
      </c>
      <c r="EB217" t="s">
        <v>273</v>
      </c>
      <c r="EC217" t="s">
        <v>280</v>
      </c>
      <c r="ED217" t="s">
        <v>280</v>
      </c>
      <c r="EE217" t="s">
        <v>280</v>
      </c>
      <c r="EF217" t="s">
        <v>280</v>
      </c>
      <c r="EG217" s="1">
        <v>1791</v>
      </c>
      <c r="EH217" s="1">
        <v>16568</v>
      </c>
      <c r="EI217" t="s">
        <v>285</v>
      </c>
      <c r="EJ217" s="1">
        <v>2000</v>
      </c>
      <c r="EK217" t="s">
        <v>285</v>
      </c>
      <c r="EL217" s="1">
        <v>1676</v>
      </c>
      <c r="EM217" t="s">
        <v>285</v>
      </c>
      <c r="EN217" s="1">
        <v>5690</v>
      </c>
      <c r="EO217" s="1">
        <v>7977</v>
      </c>
      <c r="EP217">
        <v>166</v>
      </c>
      <c r="EQ217" s="1">
        <v>13833</v>
      </c>
      <c r="ER217" s="1">
        <v>1927</v>
      </c>
      <c r="ES217">
        <v>533</v>
      </c>
      <c r="ET217" s="1">
        <v>2460</v>
      </c>
      <c r="EU217">
        <v>171</v>
      </c>
      <c r="EV217">
        <v>9</v>
      </c>
      <c r="EW217">
        <v>180</v>
      </c>
      <c r="EX217" s="1">
        <v>2983</v>
      </c>
      <c r="EY217">
        <v>650</v>
      </c>
      <c r="EZ217" s="1">
        <v>3633</v>
      </c>
      <c r="FA217">
        <v>0</v>
      </c>
      <c r="FB217">
        <v>0</v>
      </c>
      <c r="FC217">
        <v>0</v>
      </c>
      <c r="FD217" s="1">
        <v>6273</v>
      </c>
      <c r="FE217" s="1">
        <v>10771</v>
      </c>
      <c r="FF217" s="1">
        <v>9169</v>
      </c>
      <c r="FG217" s="1">
        <v>20106</v>
      </c>
      <c r="FH217">
        <v>0</v>
      </c>
      <c r="FI217">
        <v>70</v>
      </c>
      <c r="FJ217" t="s">
        <v>280</v>
      </c>
      <c r="FK217" t="s">
        <v>362</v>
      </c>
      <c r="FV217" t="s">
        <v>280</v>
      </c>
      <c r="FW217" t="s">
        <v>280</v>
      </c>
      <c r="FX217" t="s">
        <v>273</v>
      </c>
      <c r="FY217" t="s">
        <v>280</v>
      </c>
      <c r="FZ217" t="s">
        <v>280</v>
      </c>
      <c r="GA217" t="s">
        <v>280</v>
      </c>
      <c r="GB217">
        <v>6</v>
      </c>
      <c r="GC217" s="12" t="s">
        <v>280</v>
      </c>
      <c r="GE217">
        <v>12</v>
      </c>
      <c r="GF217">
        <v>6</v>
      </c>
      <c r="GG217">
        <v>18</v>
      </c>
      <c r="GH217">
        <v>6</v>
      </c>
      <c r="GI217">
        <v>0</v>
      </c>
      <c r="GJ217">
        <v>3</v>
      </c>
      <c r="GK217">
        <v>27</v>
      </c>
      <c r="GL217">
        <v>21</v>
      </c>
      <c r="GM217">
        <v>6</v>
      </c>
      <c r="GN217">
        <v>0</v>
      </c>
      <c r="GO217">
        <v>27</v>
      </c>
      <c r="GP217">
        <v>360</v>
      </c>
      <c r="GQ217">
        <v>150</v>
      </c>
      <c r="GR217">
        <v>510</v>
      </c>
      <c r="GS217">
        <v>100</v>
      </c>
      <c r="GT217">
        <v>0</v>
      </c>
      <c r="GU217">
        <v>50</v>
      </c>
      <c r="GV217">
        <v>660</v>
      </c>
      <c r="GW217">
        <v>635</v>
      </c>
      <c r="GX217">
        <v>25</v>
      </c>
      <c r="GY217">
        <v>0</v>
      </c>
      <c r="GZ217">
        <v>660</v>
      </c>
      <c r="HA217">
        <v>0</v>
      </c>
      <c r="HB217">
        <v>0</v>
      </c>
      <c r="HC217">
        <v>50</v>
      </c>
      <c r="HD217">
        <v>0</v>
      </c>
      <c r="HE217">
        <v>5</v>
      </c>
      <c r="HF217">
        <v>0</v>
      </c>
      <c r="HG217">
        <v>3</v>
      </c>
      <c r="HH217">
        <v>0</v>
      </c>
      <c r="HI217" t="s">
        <v>273</v>
      </c>
      <c r="HJ217">
        <v>186</v>
      </c>
      <c r="HK217" t="s">
        <v>273</v>
      </c>
      <c r="HL217">
        <v>25</v>
      </c>
      <c r="HM217" t="s">
        <v>280</v>
      </c>
      <c r="HO217" t="s">
        <v>379</v>
      </c>
      <c r="HP217" t="s">
        <v>273</v>
      </c>
      <c r="HQ217">
        <v>6</v>
      </c>
      <c r="HS217" t="s">
        <v>2226</v>
      </c>
      <c r="HT217" t="s">
        <v>299</v>
      </c>
      <c r="HU217" t="s">
        <v>273</v>
      </c>
      <c r="HV217" t="s">
        <v>278</v>
      </c>
      <c r="HX217" t="s">
        <v>393</v>
      </c>
      <c r="HY217" t="s">
        <v>2227</v>
      </c>
      <c r="HZ217">
        <v>96</v>
      </c>
      <c r="IA217">
        <v>95</v>
      </c>
      <c r="IB217" t="s">
        <v>273</v>
      </c>
      <c r="IC217" t="s">
        <v>280</v>
      </c>
      <c r="ID217" t="s">
        <v>280</v>
      </c>
      <c r="IE217" t="s">
        <v>280</v>
      </c>
      <c r="IF217" t="s">
        <v>280</v>
      </c>
      <c r="IG217" t="s">
        <v>280</v>
      </c>
      <c r="IH217" t="s">
        <v>280</v>
      </c>
      <c r="II217" t="s">
        <v>280</v>
      </c>
      <c r="IJ217" t="s">
        <v>273</v>
      </c>
      <c r="IK217" t="s">
        <v>280</v>
      </c>
      <c r="IL217" t="s">
        <v>280</v>
      </c>
      <c r="IM217" t="s">
        <v>273</v>
      </c>
      <c r="IN217" t="s">
        <v>273</v>
      </c>
      <c r="IO217" t="s">
        <v>280</v>
      </c>
      <c r="IP217" t="s">
        <v>280</v>
      </c>
      <c r="IQ217" t="s">
        <v>280</v>
      </c>
      <c r="IR217" t="s">
        <v>280</v>
      </c>
      <c r="IS217" t="s">
        <v>280</v>
      </c>
      <c r="IU217" t="s">
        <v>280</v>
      </c>
      <c r="IW217">
        <v>7</v>
      </c>
      <c r="IX217">
        <v>40</v>
      </c>
      <c r="IY217">
        <v>1</v>
      </c>
      <c r="IZ217">
        <v>0</v>
      </c>
      <c r="JA217">
        <v>0</v>
      </c>
      <c r="JB217">
        <v>0</v>
      </c>
      <c r="JC217">
        <v>0</v>
      </c>
      <c r="JD217">
        <v>0</v>
      </c>
      <c r="JE217">
        <v>0</v>
      </c>
      <c r="JF217">
        <v>1</v>
      </c>
      <c r="JG217" t="s">
        <v>304</v>
      </c>
      <c r="JH217" s="14">
        <v>31.25</v>
      </c>
      <c r="JI217">
        <v>0</v>
      </c>
      <c r="JJ217">
        <v>0</v>
      </c>
      <c r="JK217" t="s">
        <v>2228</v>
      </c>
      <c r="JL217" t="s">
        <v>304</v>
      </c>
      <c r="JM217" s="2">
        <v>46049</v>
      </c>
    </row>
    <row r="218" spans="1:273" x14ac:dyDescent="0.25">
      <c r="A218" s="7" t="s">
        <v>2229</v>
      </c>
      <c r="B218" s="7" t="s">
        <v>2230</v>
      </c>
      <c r="C218" s="7" t="s">
        <v>2231</v>
      </c>
      <c r="D218" s="7" t="s">
        <v>2232</v>
      </c>
      <c r="E218" s="7">
        <v>68447</v>
      </c>
      <c r="F218" s="7" t="s">
        <v>1848</v>
      </c>
      <c r="G218" s="7" t="s">
        <v>2233</v>
      </c>
      <c r="H218" s="7" t="s">
        <v>400</v>
      </c>
      <c r="I218" s="7">
        <v>234</v>
      </c>
      <c r="J218" s="7">
        <v>234</v>
      </c>
      <c r="K218" s="7">
        <v>0</v>
      </c>
      <c r="L218" s="7">
        <v>0</v>
      </c>
      <c r="M218" s="7"/>
      <c r="N218" s="7"/>
      <c r="O218" s="7"/>
      <c r="P218" s="7"/>
      <c r="Q218" s="7" t="s">
        <v>274</v>
      </c>
      <c r="R218" s="7" t="s">
        <v>275</v>
      </c>
      <c r="S218" s="7" t="s">
        <v>276</v>
      </c>
      <c r="T218" s="7" t="s">
        <v>273</v>
      </c>
      <c r="U218" s="7" t="s">
        <v>277</v>
      </c>
      <c r="V218" s="7" t="s">
        <v>280</v>
      </c>
      <c r="W218" s="7">
        <v>1</v>
      </c>
      <c r="X218" s="7"/>
      <c r="Y218" s="7"/>
      <c r="Z218" s="7"/>
      <c r="AA218" s="7"/>
      <c r="AB218" s="7"/>
      <c r="AC218" s="7"/>
      <c r="AD218" s="7"/>
      <c r="AE218" s="7"/>
      <c r="AF218" s="7"/>
      <c r="AG218" s="7">
        <v>-1</v>
      </c>
      <c r="AH218" s="9"/>
      <c r="AI218" s="7"/>
      <c r="AJ218" s="7"/>
      <c r="AK218" s="8">
        <v>45566</v>
      </c>
      <c r="AL218" s="8">
        <v>45930</v>
      </c>
      <c r="AM218" s="11"/>
      <c r="AN218" s="7"/>
      <c r="AO218" s="11"/>
      <c r="AP218" s="7"/>
      <c r="AQ218" s="11"/>
      <c r="AR218" s="7"/>
      <c r="AS218" s="11"/>
      <c r="AT218" s="11"/>
      <c r="AU218" s="11"/>
      <c r="AV218" s="11"/>
      <c r="AW218" s="11"/>
      <c r="AX218" s="11"/>
      <c r="AY218" s="11"/>
      <c r="AZ218" s="11"/>
      <c r="BA218" s="7"/>
      <c r="BB218" s="11"/>
      <c r="BC218" s="11"/>
      <c r="BD218" s="11"/>
      <c r="BE218" s="11"/>
      <c r="BF218" s="7"/>
      <c r="BG218" s="11"/>
      <c r="BH218" s="11"/>
      <c r="BI218" s="11"/>
      <c r="BJ218" s="11"/>
      <c r="BK218" s="11"/>
      <c r="BL218" s="11"/>
      <c r="BM218" s="11"/>
      <c r="BN218" s="11"/>
      <c r="BO218" s="7"/>
      <c r="BP218" s="7"/>
      <c r="BQ218" s="11"/>
      <c r="BR218" s="11"/>
      <c r="BS218" s="7"/>
      <c r="BT218" s="11"/>
      <c r="BU218" s="11"/>
      <c r="BV218" s="11"/>
      <c r="BW218" s="7"/>
      <c r="BX218" s="7"/>
      <c r="BY218" s="7"/>
      <c r="BZ218" s="7"/>
      <c r="CA218" s="7"/>
      <c r="CB218" s="7"/>
      <c r="CC218" s="7"/>
      <c r="CD218" s="7"/>
      <c r="CE218" s="7"/>
      <c r="CF218" s="7"/>
      <c r="CG218" s="7"/>
      <c r="CH218" s="11"/>
      <c r="CI218" s="11"/>
      <c r="CJ218" s="11"/>
      <c r="CK218" s="11"/>
      <c r="CL218" s="11"/>
      <c r="CM218" s="11"/>
      <c r="CN218" s="11"/>
      <c r="CO218" s="11"/>
      <c r="CP218" s="11"/>
      <c r="CQ218" s="11"/>
      <c r="CR218" s="11"/>
      <c r="CS218" s="11"/>
      <c r="CT218" s="7">
        <v>0</v>
      </c>
      <c r="CU218" s="7"/>
      <c r="CV218" s="7"/>
      <c r="CW218" s="7"/>
      <c r="CX218" s="7">
        <v>0</v>
      </c>
      <c r="CY218" s="7"/>
      <c r="CZ218" s="7"/>
      <c r="DA218" s="7"/>
      <c r="DB218" s="7">
        <v>0</v>
      </c>
      <c r="DC218" s="7"/>
      <c r="DD218" s="7"/>
      <c r="DE218" s="7"/>
      <c r="DF218" s="7">
        <v>0</v>
      </c>
      <c r="DG218" s="7"/>
      <c r="DH218" s="7"/>
      <c r="DI218" s="7"/>
      <c r="DJ218" s="7"/>
      <c r="DK218" s="7">
        <v>0</v>
      </c>
      <c r="DL218" s="7"/>
      <c r="DM218" s="7"/>
      <c r="DN218" s="7"/>
      <c r="DO218" s="7">
        <v>0</v>
      </c>
      <c r="DP218" s="7"/>
      <c r="DQ218" s="7"/>
      <c r="DR218" s="7"/>
      <c r="DS218" s="7"/>
      <c r="DT218" s="7"/>
      <c r="DU218" s="7"/>
      <c r="DV218" s="7"/>
      <c r="DW218" s="7" t="s">
        <v>280</v>
      </c>
      <c r="DX218" s="7"/>
      <c r="DY218" s="7"/>
      <c r="DZ218" s="7"/>
      <c r="EA218" s="7"/>
      <c r="EB218" s="7"/>
      <c r="EC218" s="7" t="s">
        <v>280</v>
      </c>
      <c r="ED218" s="7"/>
      <c r="EE218" s="7"/>
      <c r="EF218" s="7" t="s">
        <v>280</v>
      </c>
      <c r="EG218" s="7"/>
      <c r="EH218" s="7"/>
      <c r="EI218" s="7"/>
      <c r="EJ218" s="7"/>
      <c r="EK218" s="7"/>
      <c r="EL218" s="7"/>
      <c r="EM218" s="7"/>
      <c r="EN218" s="7"/>
      <c r="EO218" s="7"/>
      <c r="EP218" s="7"/>
      <c r="EQ218" s="7"/>
      <c r="ER218" s="7"/>
      <c r="ES218" s="7"/>
      <c r="ET218" s="7"/>
      <c r="EU218" s="7"/>
      <c r="EV218" s="7"/>
      <c r="EW218" s="7"/>
      <c r="EX218" s="7"/>
      <c r="EY218" s="7"/>
      <c r="EZ218" s="7"/>
      <c r="FA218" s="7"/>
      <c r="FB218" s="7"/>
      <c r="FC218" s="7"/>
      <c r="FD218" s="7"/>
      <c r="FE218" s="7"/>
      <c r="FF218" s="7"/>
      <c r="FG218" s="7"/>
      <c r="FH218" s="7"/>
      <c r="FI218" s="7"/>
      <c r="FJ218" s="7"/>
      <c r="FK218" s="7"/>
      <c r="FL218" s="7"/>
      <c r="FM218" s="7"/>
      <c r="FN218" s="7"/>
      <c r="FO218" s="7"/>
      <c r="FP218" s="7"/>
      <c r="FQ218" s="7"/>
      <c r="FR218" s="7"/>
      <c r="FS218" s="7"/>
      <c r="FT218" s="7"/>
      <c r="FU218" s="7"/>
      <c r="FV218" s="7"/>
      <c r="FW218" s="7"/>
      <c r="FX218" s="7" t="s">
        <v>273</v>
      </c>
      <c r="FY218" s="7"/>
      <c r="FZ218" s="7"/>
      <c r="GA218" s="7" t="s">
        <v>280</v>
      </c>
      <c r="GB218" s="7"/>
      <c r="GC218" s="13"/>
      <c r="GD218" s="7"/>
      <c r="GE218" s="7"/>
      <c r="GF218" s="7"/>
      <c r="GG218" s="7"/>
      <c r="GH218" s="7"/>
      <c r="GI218" s="7"/>
      <c r="GJ218" s="7"/>
      <c r="GK218" s="7"/>
      <c r="GL218" s="7"/>
      <c r="GM218" s="7"/>
      <c r="GN218" s="7"/>
      <c r="GO218" s="7"/>
      <c r="GP218" s="7"/>
      <c r="GQ218" s="7"/>
      <c r="GR218" s="7"/>
      <c r="GS218" s="7"/>
      <c r="GT218" s="7"/>
      <c r="GU218" s="7"/>
      <c r="GV218" s="7"/>
      <c r="GW218" s="7"/>
      <c r="GX218" s="7"/>
      <c r="GY218" s="7"/>
      <c r="GZ218" s="7"/>
      <c r="HA218" s="7"/>
      <c r="HB218" s="7"/>
      <c r="HC218" s="7"/>
      <c r="HD218" s="7"/>
      <c r="HE218" s="7"/>
      <c r="HF218" s="7"/>
      <c r="HG218" s="7"/>
      <c r="HH218" s="7"/>
      <c r="HI218" s="7"/>
      <c r="HJ218" s="7"/>
      <c r="HK218" s="7"/>
      <c r="HL218" s="7"/>
      <c r="HM218" s="7"/>
      <c r="HN218" s="7"/>
      <c r="HO218" s="7"/>
      <c r="HP218" s="7"/>
      <c r="HQ218" s="7"/>
      <c r="HR218" s="7"/>
      <c r="HS218" s="7"/>
      <c r="HT218" s="7"/>
      <c r="HU218" s="7"/>
      <c r="HV218" s="7"/>
      <c r="HW218" s="7"/>
      <c r="HX218" s="7"/>
      <c r="HY218" s="7"/>
      <c r="HZ218" s="7"/>
      <c r="IA218" s="7"/>
      <c r="IB218" s="7"/>
      <c r="IC218" s="7"/>
      <c r="ID218" s="7"/>
      <c r="IE218" s="7"/>
      <c r="IF218" s="7"/>
      <c r="IG218" s="7"/>
      <c r="IH218" s="7"/>
      <c r="II218" s="7"/>
      <c r="IJ218" s="7"/>
      <c r="IK218" s="7"/>
      <c r="IL218" s="7"/>
      <c r="IM218" s="7"/>
      <c r="IN218" s="7"/>
      <c r="IO218" s="7"/>
      <c r="IP218" s="7"/>
      <c r="IQ218" s="7"/>
      <c r="IR218" s="7"/>
      <c r="IS218" s="7"/>
      <c r="IT218" s="7"/>
      <c r="IU218" s="7"/>
      <c r="IV218" s="7"/>
      <c r="IW218" s="7"/>
      <c r="IX218" s="7"/>
      <c r="IY218" s="7"/>
      <c r="IZ218" s="7"/>
      <c r="JA218" s="7"/>
      <c r="JB218" s="7"/>
      <c r="JC218" s="7"/>
      <c r="JD218" s="7"/>
      <c r="JE218" s="7"/>
      <c r="JF218" s="7"/>
      <c r="JG218" s="7"/>
      <c r="JH218" s="15"/>
      <c r="JI218" s="7"/>
      <c r="JJ218" s="7"/>
      <c r="JK218" s="7"/>
      <c r="JL218" s="7"/>
      <c r="JM218" s="7"/>
    </row>
    <row r="219" spans="1:273" x14ac:dyDescent="0.25">
      <c r="A219" t="s">
        <v>2234</v>
      </c>
      <c r="B219" t="s">
        <v>2235</v>
      </c>
      <c r="C219" t="s">
        <v>2236</v>
      </c>
      <c r="D219" t="s">
        <v>2237</v>
      </c>
      <c r="E219">
        <v>68879</v>
      </c>
      <c r="F219" t="s">
        <v>2238</v>
      </c>
      <c r="G219" t="s">
        <v>2239</v>
      </c>
      <c r="H219" t="s">
        <v>272</v>
      </c>
      <c r="I219">
        <v>135</v>
      </c>
      <c r="J219">
        <v>582</v>
      </c>
      <c r="K219">
        <v>0</v>
      </c>
      <c r="L219">
        <v>0</v>
      </c>
      <c r="M219">
        <v>1996</v>
      </c>
      <c r="O219" t="s">
        <v>280</v>
      </c>
      <c r="Q219" t="s">
        <v>274</v>
      </c>
      <c r="R219" t="s">
        <v>275</v>
      </c>
      <c r="S219" t="s">
        <v>389</v>
      </c>
      <c r="T219" t="s">
        <v>273</v>
      </c>
      <c r="U219" t="s">
        <v>277</v>
      </c>
      <c r="W219">
        <v>1</v>
      </c>
      <c r="X219" t="s">
        <v>273</v>
      </c>
      <c r="Y219" t="s">
        <v>273</v>
      </c>
      <c r="Z219">
        <v>5</v>
      </c>
      <c r="AA219" t="s">
        <v>280</v>
      </c>
      <c r="AG219" s="1">
        <v>2394</v>
      </c>
      <c r="AH219" s="1">
        <v>412</v>
      </c>
      <c r="AI219">
        <v>52</v>
      </c>
      <c r="AJ219">
        <v>412</v>
      </c>
      <c r="AK219" s="2">
        <v>45474</v>
      </c>
      <c r="AL219" s="2">
        <v>45838</v>
      </c>
      <c r="AM219" s="10">
        <v>825</v>
      </c>
      <c r="AO219" s="10"/>
      <c r="AP219" t="s">
        <v>2238</v>
      </c>
      <c r="AQ219" s="10">
        <v>12720</v>
      </c>
      <c r="AS219" s="10"/>
      <c r="AT219" s="10">
        <v>13545</v>
      </c>
      <c r="AU219" s="10">
        <v>200</v>
      </c>
      <c r="AV219" s="10">
        <v>0</v>
      </c>
      <c r="AW219" s="10">
        <v>0</v>
      </c>
      <c r="AX219" s="10">
        <v>0</v>
      </c>
      <c r="AY219" s="10">
        <v>0</v>
      </c>
      <c r="AZ219" s="10">
        <v>200</v>
      </c>
      <c r="BB219" s="10">
        <v>0</v>
      </c>
      <c r="BC219" s="10">
        <v>0</v>
      </c>
      <c r="BD219" s="10">
        <v>0</v>
      </c>
      <c r="BE219" s="10">
        <v>0</v>
      </c>
      <c r="BF219" t="s">
        <v>278</v>
      </c>
      <c r="BG219" s="10">
        <v>0</v>
      </c>
      <c r="BH219" s="10">
        <v>0</v>
      </c>
      <c r="BI219" s="10">
        <v>13745</v>
      </c>
      <c r="BJ219" s="10">
        <v>0</v>
      </c>
      <c r="BK219" s="10">
        <v>0</v>
      </c>
      <c r="BL219" s="10">
        <v>0</v>
      </c>
      <c r="BM219" s="10">
        <v>0</v>
      </c>
      <c r="BN219" s="10">
        <v>0</v>
      </c>
      <c r="BO219" t="s">
        <v>280</v>
      </c>
      <c r="BQ219" s="10"/>
      <c r="BR219" s="10"/>
      <c r="BT219" s="10">
        <v>3893</v>
      </c>
      <c r="BU219" s="10">
        <v>463</v>
      </c>
      <c r="BV219" s="10">
        <v>4356</v>
      </c>
      <c r="BW219" t="s">
        <v>280</v>
      </c>
      <c r="BX219" t="s">
        <v>280</v>
      </c>
      <c r="BY219" t="s">
        <v>280</v>
      </c>
      <c r="BZ219" t="s">
        <v>280</v>
      </c>
      <c r="CA219" t="s">
        <v>280</v>
      </c>
      <c r="CB219" t="s">
        <v>280</v>
      </c>
      <c r="CC219" t="s">
        <v>280</v>
      </c>
      <c r="CD219" t="s">
        <v>280</v>
      </c>
      <c r="CE219" t="s">
        <v>280</v>
      </c>
      <c r="CF219" t="s">
        <v>280</v>
      </c>
      <c r="CH219" s="10">
        <v>1134</v>
      </c>
      <c r="CI219" s="10">
        <v>0</v>
      </c>
      <c r="CJ219" s="10">
        <v>0</v>
      </c>
      <c r="CK219" s="10">
        <v>1134</v>
      </c>
      <c r="CL219" s="10">
        <v>0</v>
      </c>
      <c r="CM219" s="10">
        <v>0</v>
      </c>
      <c r="CN219" s="10">
        <v>0</v>
      </c>
      <c r="CO219" s="10">
        <v>0</v>
      </c>
      <c r="CP219" s="10">
        <v>6718</v>
      </c>
      <c r="CQ219" s="10">
        <v>6718</v>
      </c>
      <c r="CR219" s="10">
        <v>12208</v>
      </c>
      <c r="CS219" s="10">
        <v>11661</v>
      </c>
      <c r="CT219" s="1">
        <v>8166</v>
      </c>
      <c r="CU219">
        <v>94</v>
      </c>
      <c r="CV219">
        <v>99</v>
      </c>
      <c r="CW219" s="1">
        <v>8161</v>
      </c>
      <c r="CX219">
        <v>2</v>
      </c>
      <c r="CY219">
        <v>3</v>
      </c>
      <c r="CZ219">
        <v>0</v>
      </c>
      <c r="DA219">
        <v>5</v>
      </c>
      <c r="DB219">
        <v>79</v>
      </c>
      <c r="DC219">
        <v>3</v>
      </c>
      <c r="DD219">
        <v>0</v>
      </c>
      <c r="DE219">
        <v>82</v>
      </c>
      <c r="DF219">
        <v>2</v>
      </c>
      <c r="DG219">
        <v>0</v>
      </c>
      <c r="DH219">
        <v>0</v>
      </c>
      <c r="DI219">
        <v>2</v>
      </c>
      <c r="DJ219" t="s">
        <v>2240</v>
      </c>
      <c r="DK219">
        <v>98</v>
      </c>
      <c r="DL219">
        <v>27</v>
      </c>
      <c r="DM219">
        <v>10</v>
      </c>
      <c r="DN219">
        <v>115</v>
      </c>
      <c r="DO219" s="1">
        <v>8345</v>
      </c>
      <c r="DP219">
        <v>127</v>
      </c>
      <c r="DQ219">
        <v>109</v>
      </c>
      <c r="DR219" s="1">
        <v>8363</v>
      </c>
      <c r="DS219" t="s">
        <v>297</v>
      </c>
      <c r="DT219">
        <v>0</v>
      </c>
      <c r="DU219" t="s">
        <v>280</v>
      </c>
      <c r="DV219" t="s">
        <v>280</v>
      </c>
      <c r="DW219" t="s">
        <v>280</v>
      </c>
      <c r="DX219" t="s">
        <v>280</v>
      </c>
      <c r="DY219" t="s">
        <v>280</v>
      </c>
      <c r="DZ219" t="s">
        <v>280</v>
      </c>
      <c r="EA219" t="s">
        <v>280</v>
      </c>
      <c r="EB219" t="s">
        <v>280</v>
      </c>
      <c r="EC219" t="s">
        <v>280</v>
      </c>
      <c r="ED219" t="s">
        <v>280</v>
      </c>
      <c r="EE219" t="s">
        <v>280</v>
      </c>
      <c r="EF219" t="s">
        <v>280</v>
      </c>
      <c r="EG219">
        <v>258</v>
      </c>
      <c r="EH219">
        <v>600</v>
      </c>
      <c r="EI219" t="s">
        <v>285</v>
      </c>
      <c r="EJ219">
        <v>20</v>
      </c>
      <c r="EK219" t="s">
        <v>285</v>
      </c>
      <c r="EL219">
        <v>23</v>
      </c>
      <c r="EM219" t="s">
        <v>285</v>
      </c>
      <c r="EN219">
        <v>700</v>
      </c>
      <c r="EO219">
        <v>160</v>
      </c>
      <c r="EP219">
        <v>30</v>
      </c>
      <c r="EQ219">
        <v>890</v>
      </c>
      <c r="ER219">
        <v>0</v>
      </c>
      <c r="ES219">
        <v>0</v>
      </c>
      <c r="ET219">
        <v>0</v>
      </c>
      <c r="EU219">
        <v>0</v>
      </c>
      <c r="EV219">
        <v>0</v>
      </c>
      <c r="EW219">
        <v>0</v>
      </c>
      <c r="EX219">
        <v>0</v>
      </c>
      <c r="EY219">
        <v>0</v>
      </c>
      <c r="EZ219">
        <v>0</v>
      </c>
      <c r="FA219">
        <v>0</v>
      </c>
      <c r="FB219">
        <v>0</v>
      </c>
      <c r="FC219">
        <v>0</v>
      </c>
      <c r="FD219">
        <v>0</v>
      </c>
      <c r="FE219">
        <v>700</v>
      </c>
      <c r="FF219">
        <v>160</v>
      </c>
      <c r="FG219">
        <v>890</v>
      </c>
      <c r="FH219">
        <v>0</v>
      </c>
      <c r="FI219">
        <v>200</v>
      </c>
      <c r="FJ219" t="s">
        <v>273</v>
      </c>
      <c r="FK219" t="s">
        <v>362</v>
      </c>
      <c r="FV219" t="s">
        <v>280</v>
      </c>
      <c r="FW219" t="s">
        <v>280</v>
      </c>
      <c r="FX219" t="s">
        <v>273</v>
      </c>
      <c r="FY219" t="s">
        <v>280</v>
      </c>
      <c r="FZ219" t="s">
        <v>280</v>
      </c>
      <c r="GA219" t="s">
        <v>280</v>
      </c>
      <c r="GB219">
        <v>12</v>
      </c>
      <c r="GC219" s="12"/>
      <c r="GE219">
        <v>0</v>
      </c>
      <c r="GF219">
        <v>12</v>
      </c>
      <c r="GG219">
        <v>12</v>
      </c>
      <c r="GH219">
        <v>0</v>
      </c>
      <c r="GI219">
        <v>0</v>
      </c>
      <c r="GJ219">
        <v>0</v>
      </c>
      <c r="GK219">
        <v>12</v>
      </c>
      <c r="GL219">
        <v>12</v>
      </c>
      <c r="GM219">
        <v>0</v>
      </c>
      <c r="GN219">
        <v>0</v>
      </c>
      <c r="GO219">
        <v>12</v>
      </c>
      <c r="GP219">
        <v>0</v>
      </c>
      <c r="GQ219">
        <v>195</v>
      </c>
      <c r="GR219">
        <v>195</v>
      </c>
      <c r="GS219">
        <v>0</v>
      </c>
      <c r="GT219">
        <v>0</v>
      </c>
      <c r="GU219">
        <v>0</v>
      </c>
      <c r="GV219">
        <v>195</v>
      </c>
      <c r="GW219">
        <v>195</v>
      </c>
      <c r="GX219">
        <v>0</v>
      </c>
      <c r="GY219">
        <v>0</v>
      </c>
      <c r="GZ219">
        <v>195</v>
      </c>
      <c r="HA219">
        <v>0</v>
      </c>
      <c r="HB219">
        <v>0</v>
      </c>
      <c r="HC219">
        <v>0</v>
      </c>
      <c r="HD219">
        <v>0</v>
      </c>
      <c r="HE219">
        <v>0</v>
      </c>
      <c r="HF219">
        <v>0</v>
      </c>
      <c r="HG219">
        <v>0</v>
      </c>
      <c r="HH219">
        <v>0</v>
      </c>
      <c r="HI219" t="s">
        <v>273</v>
      </c>
      <c r="HJ219">
        <v>31</v>
      </c>
      <c r="HK219" t="s">
        <v>280</v>
      </c>
      <c r="HM219" t="s">
        <v>280</v>
      </c>
      <c r="HO219" t="s">
        <v>278</v>
      </c>
      <c r="HP219" t="s">
        <v>273</v>
      </c>
      <c r="HQ219">
        <v>1</v>
      </c>
      <c r="HR219" t="s">
        <v>363</v>
      </c>
      <c r="HS219" t="s">
        <v>2241</v>
      </c>
      <c r="HT219" t="s">
        <v>299</v>
      </c>
      <c r="HU219" t="s">
        <v>273</v>
      </c>
      <c r="HV219" t="s">
        <v>278</v>
      </c>
      <c r="HX219" t="s">
        <v>393</v>
      </c>
      <c r="HZ219">
        <v>51</v>
      </c>
      <c r="IA219">
        <v>51</v>
      </c>
      <c r="IB219" t="s">
        <v>273</v>
      </c>
      <c r="IC219" t="s">
        <v>280</v>
      </c>
      <c r="ID219" t="s">
        <v>280</v>
      </c>
      <c r="IE219" t="s">
        <v>280</v>
      </c>
      <c r="IF219" t="s">
        <v>280</v>
      </c>
      <c r="IG219" t="s">
        <v>280</v>
      </c>
      <c r="IH219" t="s">
        <v>280</v>
      </c>
      <c r="II219" t="s">
        <v>273</v>
      </c>
      <c r="IJ219" t="s">
        <v>280</v>
      </c>
      <c r="IK219" t="s">
        <v>280</v>
      </c>
      <c r="IL219" t="s">
        <v>280</v>
      </c>
      <c r="IM219" t="s">
        <v>280</v>
      </c>
      <c r="IN219" t="s">
        <v>280</v>
      </c>
      <c r="IO219" t="s">
        <v>280</v>
      </c>
      <c r="IP219" t="s">
        <v>280</v>
      </c>
      <c r="IQ219" t="s">
        <v>280</v>
      </c>
      <c r="IR219" t="s">
        <v>280</v>
      </c>
      <c r="IS219" t="s">
        <v>280</v>
      </c>
      <c r="IU219" t="s">
        <v>280</v>
      </c>
      <c r="IW219">
        <v>1</v>
      </c>
      <c r="IX219">
        <v>8</v>
      </c>
      <c r="IY219">
        <v>0.2</v>
      </c>
      <c r="IZ219">
        <v>0</v>
      </c>
      <c r="JA219">
        <v>0</v>
      </c>
      <c r="JB219">
        <v>0</v>
      </c>
      <c r="JC219">
        <v>0</v>
      </c>
      <c r="JD219">
        <v>0</v>
      </c>
      <c r="JE219">
        <v>0</v>
      </c>
      <c r="JF219">
        <v>0.2</v>
      </c>
      <c r="JG219" t="s">
        <v>302</v>
      </c>
      <c r="JH219" s="14">
        <v>10.3</v>
      </c>
      <c r="JI219">
        <v>2</v>
      </c>
      <c r="JJ219">
        <v>2</v>
      </c>
      <c r="JK219" t="s">
        <v>2242</v>
      </c>
      <c r="JL219" t="s">
        <v>302</v>
      </c>
      <c r="JM219" s="2">
        <v>46063</v>
      </c>
    </row>
    <row r="220" spans="1:273" x14ac:dyDescent="0.25">
      <c r="A220" t="s">
        <v>2243</v>
      </c>
      <c r="B220" t="s">
        <v>2244</v>
      </c>
      <c r="C220" t="s">
        <v>2244</v>
      </c>
      <c r="D220" t="s">
        <v>2245</v>
      </c>
      <c r="E220">
        <v>68450</v>
      </c>
      <c r="F220" t="s">
        <v>2246</v>
      </c>
      <c r="G220" t="s">
        <v>2247</v>
      </c>
      <c r="H220" t="s">
        <v>400</v>
      </c>
      <c r="I220" s="1">
        <v>1697</v>
      </c>
      <c r="J220" s="1">
        <v>1697</v>
      </c>
      <c r="K220">
        <v>0</v>
      </c>
      <c r="L220">
        <v>0</v>
      </c>
      <c r="M220">
        <v>1999</v>
      </c>
      <c r="N220">
        <v>1999</v>
      </c>
      <c r="O220" t="s">
        <v>280</v>
      </c>
      <c r="Q220" t="s">
        <v>274</v>
      </c>
      <c r="R220" t="s">
        <v>275</v>
      </c>
      <c r="S220" t="s">
        <v>276</v>
      </c>
      <c r="T220" t="s">
        <v>273</v>
      </c>
      <c r="U220" t="s">
        <v>277</v>
      </c>
      <c r="W220">
        <v>1</v>
      </c>
      <c r="X220" t="s">
        <v>273</v>
      </c>
      <c r="Y220" t="s">
        <v>273</v>
      </c>
      <c r="Z220">
        <v>103</v>
      </c>
      <c r="AA220" t="s">
        <v>273</v>
      </c>
      <c r="AC220" t="s">
        <v>273</v>
      </c>
      <c r="AE220" t="s">
        <v>273</v>
      </c>
      <c r="AG220" s="1">
        <v>5250</v>
      </c>
      <c r="AH220" s="1">
        <v>1560</v>
      </c>
      <c r="AI220">
        <v>52</v>
      </c>
      <c r="AJ220" s="1">
        <v>1560</v>
      </c>
      <c r="AK220" s="2">
        <v>45566</v>
      </c>
      <c r="AL220" s="2">
        <v>45930</v>
      </c>
      <c r="AM220" s="10">
        <v>78623</v>
      </c>
      <c r="AO220" s="10"/>
      <c r="AQ220" s="10"/>
      <c r="AS220" s="10"/>
      <c r="AT220" s="10">
        <v>78623</v>
      </c>
      <c r="AU220" s="10">
        <v>820</v>
      </c>
      <c r="AV220" s="10">
        <v>0</v>
      </c>
      <c r="AW220" s="10">
        <v>0</v>
      </c>
      <c r="AX220" s="10">
        <v>0</v>
      </c>
      <c r="AY220" s="10">
        <v>0</v>
      </c>
      <c r="AZ220" s="10">
        <v>820</v>
      </c>
      <c r="BB220" s="10">
        <v>0</v>
      </c>
      <c r="BC220" s="10">
        <v>0</v>
      </c>
      <c r="BD220" s="10">
        <v>0</v>
      </c>
      <c r="BE220" s="10">
        <v>0</v>
      </c>
      <c r="BF220" t="s">
        <v>278</v>
      </c>
      <c r="BG220" s="10">
        <v>0</v>
      </c>
      <c r="BH220" s="10">
        <v>0</v>
      </c>
      <c r="BI220" s="10">
        <v>79443</v>
      </c>
      <c r="BJ220" s="10">
        <v>7725</v>
      </c>
      <c r="BK220" s="10">
        <v>0</v>
      </c>
      <c r="BL220" s="10">
        <v>0</v>
      </c>
      <c r="BM220" s="10">
        <v>0</v>
      </c>
      <c r="BN220" s="10">
        <v>7725</v>
      </c>
      <c r="BO220" t="s">
        <v>273</v>
      </c>
      <c r="BP220" t="s">
        <v>2248</v>
      </c>
      <c r="BQ220" s="10">
        <v>10</v>
      </c>
      <c r="BR220" s="10">
        <v>15</v>
      </c>
      <c r="BS220">
        <v>33</v>
      </c>
      <c r="BT220" s="10">
        <v>32066</v>
      </c>
      <c r="BU220" s="10">
        <v>2476</v>
      </c>
      <c r="BV220" s="10">
        <v>34542</v>
      </c>
      <c r="BW220" t="s">
        <v>280</v>
      </c>
      <c r="BX220" t="s">
        <v>280</v>
      </c>
      <c r="BY220" t="s">
        <v>280</v>
      </c>
      <c r="BZ220" t="s">
        <v>280</v>
      </c>
      <c r="CA220" t="s">
        <v>273</v>
      </c>
      <c r="CB220" t="s">
        <v>280</v>
      </c>
      <c r="CC220" t="s">
        <v>280</v>
      </c>
      <c r="CD220" t="s">
        <v>273</v>
      </c>
      <c r="CE220" t="s">
        <v>280</v>
      </c>
      <c r="CF220" t="s">
        <v>273</v>
      </c>
      <c r="CG220" t="s">
        <v>2249</v>
      </c>
      <c r="CH220" s="10">
        <v>6442</v>
      </c>
      <c r="CI220" s="10">
        <v>500</v>
      </c>
      <c r="CJ220" s="10">
        <v>70</v>
      </c>
      <c r="CK220" s="10">
        <v>7012</v>
      </c>
      <c r="CL220" s="10">
        <v>500</v>
      </c>
      <c r="CM220" s="10">
        <v>900</v>
      </c>
      <c r="CN220" s="10">
        <v>737</v>
      </c>
      <c r="CO220" s="10">
        <v>50</v>
      </c>
      <c r="CP220" s="10">
        <v>17313</v>
      </c>
      <c r="CQ220" s="10">
        <v>19500</v>
      </c>
      <c r="CR220" s="10">
        <v>61054</v>
      </c>
      <c r="CS220" s="10">
        <v>8215</v>
      </c>
      <c r="CT220" s="1">
        <v>11156</v>
      </c>
      <c r="CU220">
        <v>274</v>
      </c>
      <c r="CV220">
        <v>461</v>
      </c>
      <c r="CW220" s="1">
        <v>10969</v>
      </c>
      <c r="CX220">
        <v>231</v>
      </c>
      <c r="CY220">
        <v>0</v>
      </c>
      <c r="CZ220">
        <v>2</v>
      </c>
      <c r="DA220">
        <v>229</v>
      </c>
      <c r="DB220">
        <v>201</v>
      </c>
      <c r="DC220">
        <v>0</v>
      </c>
      <c r="DD220">
        <v>12</v>
      </c>
      <c r="DE220">
        <v>189</v>
      </c>
      <c r="DF220">
        <v>3</v>
      </c>
      <c r="DG220">
        <v>0</v>
      </c>
      <c r="DH220">
        <v>0</v>
      </c>
      <c r="DI220">
        <v>3</v>
      </c>
      <c r="DJ220" t="s">
        <v>311</v>
      </c>
      <c r="DK220">
        <v>15</v>
      </c>
      <c r="DL220">
        <v>0</v>
      </c>
      <c r="DM220">
        <v>1</v>
      </c>
      <c r="DN220">
        <v>14</v>
      </c>
      <c r="DO220" s="1">
        <v>11603</v>
      </c>
      <c r="DP220">
        <v>274</v>
      </c>
      <c r="DQ220">
        <v>476</v>
      </c>
      <c r="DR220" s="1">
        <v>11401</v>
      </c>
      <c r="DS220" t="s">
        <v>2250</v>
      </c>
      <c r="DT220">
        <v>572</v>
      </c>
      <c r="DU220" t="s">
        <v>280</v>
      </c>
      <c r="DV220" t="s">
        <v>273</v>
      </c>
      <c r="DW220" t="s">
        <v>280</v>
      </c>
      <c r="DX220" t="s">
        <v>280</v>
      </c>
      <c r="DY220" t="s">
        <v>280</v>
      </c>
      <c r="DZ220" t="s">
        <v>273</v>
      </c>
      <c r="EA220" t="s">
        <v>280</v>
      </c>
      <c r="EB220" t="s">
        <v>273</v>
      </c>
      <c r="EC220" t="s">
        <v>280</v>
      </c>
      <c r="ED220" t="s">
        <v>280</v>
      </c>
      <c r="EE220" t="s">
        <v>280</v>
      </c>
      <c r="EF220" t="s">
        <v>280</v>
      </c>
      <c r="EG220">
        <v>265</v>
      </c>
      <c r="EH220" s="1">
        <v>3000</v>
      </c>
      <c r="EI220" t="s">
        <v>285</v>
      </c>
      <c r="EJ220">
        <v>50</v>
      </c>
      <c r="EK220" t="s">
        <v>285</v>
      </c>
      <c r="EL220">
        <v>152</v>
      </c>
      <c r="EM220" t="s">
        <v>285</v>
      </c>
      <c r="EN220" s="1">
        <v>1682</v>
      </c>
      <c r="EO220" s="1">
        <v>1594</v>
      </c>
      <c r="EP220">
        <v>2</v>
      </c>
      <c r="EQ220" s="1">
        <v>3278</v>
      </c>
      <c r="ER220">
        <v>922</v>
      </c>
      <c r="ES220">
        <v>161</v>
      </c>
      <c r="ET220" s="1">
        <v>1083</v>
      </c>
      <c r="EU220">
        <v>63</v>
      </c>
      <c r="EV220">
        <v>0</v>
      </c>
      <c r="EW220">
        <v>63</v>
      </c>
      <c r="EX220" s="1">
        <v>1249</v>
      </c>
      <c r="EY220">
        <v>126</v>
      </c>
      <c r="EZ220" s="1">
        <v>1375</v>
      </c>
      <c r="FA220">
        <v>0</v>
      </c>
      <c r="FB220">
        <v>0</v>
      </c>
      <c r="FC220">
        <v>0</v>
      </c>
      <c r="FD220" s="1">
        <v>2521</v>
      </c>
      <c r="FE220" s="1">
        <v>3916</v>
      </c>
      <c r="FF220" s="1">
        <v>1881</v>
      </c>
      <c r="FG220" s="1">
        <v>5799</v>
      </c>
      <c r="FH220">
        <v>0</v>
      </c>
      <c r="FI220">
        <v>4</v>
      </c>
      <c r="FJ220" t="s">
        <v>280</v>
      </c>
      <c r="FK220" t="s">
        <v>362</v>
      </c>
      <c r="FV220" t="s">
        <v>280</v>
      </c>
      <c r="FW220" t="s">
        <v>280</v>
      </c>
      <c r="FX220" t="s">
        <v>273</v>
      </c>
      <c r="FY220" t="s">
        <v>280</v>
      </c>
      <c r="FZ220" t="s">
        <v>280</v>
      </c>
      <c r="GA220" t="s">
        <v>280</v>
      </c>
      <c r="GB220">
        <v>5</v>
      </c>
      <c r="GC220" s="12"/>
      <c r="GE220">
        <v>13</v>
      </c>
      <c r="GF220">
        <v>12</v>
      </c>
      <c r="GG220">
        <v>25</v>
      </c>
      <c r="GH220">
        <v>1</v>
      </c>
      <c r="GI220">
        <v>1</v>
      </c>
      <c r="GJ220">
        <v>2</v>
      </c>
      <c r="GK220">
        <v>29</v>
      </c>
      <c r="GL220">
        <v>28</v>
      </c>
      <c r="GM220">
        <v>1</v>
      </c>
      <c r="GN220">
        <v>0</v>
      </c>
      <c r="GO220">
        <v>29</v>
      </c>
      <c r="GP220">
        <v>104</v>
      </c>
      <c r="GQ220">
        <v>144</v>
      </c>
      <c r="GR220">
        <v>248</v>
      </c>
      <c r="GS220">
        <v>12</v>
      </c>
      <c r="GT220">
        <v>15</v>
      </c>
      <c r="GU220">
        <v>400</v>
      </c>
      <c r="GV220">
        <v>675</v>
      </c>
      <c r="GW220">
        <v>275</v>
      </c>
      <c r="GX220">
        <v>400</v>
      </c>
      <c r="GY220">
        <v>0</v>
      </c>
      <c r="GZ220">
        <v>675</v>
      </c>
      <c r="HA220">
        <v>0</v>
      </c>
      <c r="HB220">
        <v>0</v>
      </c>
      <c r="HC220">
        <v>12</v>
      </c>
      <c r="HD220">
        <v>400</v>
      </c>
      <c r="HE220">
        <v>0</v>
      </c>
      <c r="HF220">
        <v>0</v>
      </c>
      <c r="HG220">
        <v>7</v>
      </c>
      <c r="HH220">
        <v>21</v>
      </c>
      <c r="HI220" t="s">
        <v>273</v>
      </c>
      <c r="HJ220">
        <v>151</v>
      </c>
      <c r="HK220" t="s">
        <v>280</v>
      </c>
      <c r="HM220" t="s">
        <v>280</v>
      </c>
      <c r="HO220" t="s">
        <v>379</v>
      </c>
      <c r="HP220" t="s">
        <v>273</v>
      </c>
      <c r="HQ220">
        <v>2</v>
      </c>
      <c r="HR220" t="s">
        <v>2251</v>
      </c>
      <c r="HS220" t="s">
        <v>1169</v>
      </c>
      <c r="HT220" t="s">
        <v>284</v>
      </c>
      <c r="HU220" t="s">
        <v>273</v>
      </c>
      <c r="HV220" t="s">
        <v>278</v>
      </c>
      <c r="HW220" t="s">
        <v>285</v>
      </c>
      <c r="HX220" t="s">
        <v>366</v>
      </c>
      <c r="HZ220">
        <v>21</v>
      </c>
      <c r="IA220">
        <v>48</v>
      </c>
      <c r="IB220" t="s">
        <v>280</v>
      </c>
      <c r="IC220" t="s">
        <v>280</v>
      </c>
      <c r="ID220" t="s">
        <v>280</v>
      </c>
      <c r="IE220" t="s">
        <v>280</v>
      </c>
      <c r="IF220" t="s">
        <v>273</v>
      </c>
      <c r="IG220" t="s">
        <v>280</v>
      </c>
      <c r="IH220" t="s">
        <v>280</v>
      </c>
      <c r="II220" t="s">
        <v>280</v>
      </c>
      <c r="IJ220" t="s">
        <v>280</v>
      </c>
      <c r="IK220" t="s">
        <v>280</v>
      </c>
      <c r="IL220" t="s">
        <v>280</v>
      </c>
      <c r="IM220" t="s">
        <v>280</v>
      </c>
      <c r="IN220" t="s">
        <v>280</v>
      </c>
      <c r="IO220" t="s">
        <v>280</v>
      </c>
      <c r="IP220" t="s">
        <v>280</v>
      </c>
      <c r="IQ220" t="s">
        <v>280</v>
      </c>
      <c r="IR220" t="s">
        <v>280</v>
      </c>
      <c r="IS220" t="s">
        <v>280</v>
      </c>
      <c r="IT220" t="s">
        <v>2252</v>
      </c>
      <c r="IU220" t="s">
        <v>280</v>
      </c>
      <c r="IW220">
        <v>2</v>
      </c>
      <c r="IX220">
        <v>38</v>
      </c>
      <c r="IY220">
        <v>0.95</v>
      </c>
      <c r="IZ220">
        <v>0</v>
      </c>
      <c r="JA220">
        <v>0</v>
      </c>
      <c r="JB220">
        <v>0</v>
      </c>
      <c r="JC220">
        <v>0</v>
      </c>
      <c r="JD220">
        <v>0</v>
      </c>
      <c r="JE220">
        <v>0</v>
      </c>
      <c r="JF220">
        <v>0.95</v>
      </c>
      <c r="JG220" t="s">
        <v>302</v>
      </c>
      <c r="JH220" s="14">
        <v>18.05</v>
      </c>
      <c r="JI220">
        <v>0</v>
      </c>
      <c r="JJ220">
        <v>0</v>
      </c>
      <c r="JK220" t="s">
        <v>2253</v>
      </c>
      <c r="JL220" t="s">
        <v>302</v>
      </c>
      <c r="JM220" s="2">
        <v>46111</v>
      </c>
    </row>
    <row r="221" spans="1:273" x14ac:dyDescent="0.25">
      <c r="A221" t="s">
        <v>2254</v>
      </c>
      <c r="B221" t="s">
        <v>2255</v>
      </c>
      <c r="C221" t="s">
        <v>2255</v>
      </c>
      <c r="D221" t="s">
        <v>2256</v>
      </c>
      <c r="E221">
        <v>68061</v>
      </c>
      <c r="F221" t="s">
        <v>1501</v>
      </c>
      <c r="G221" t="s">
        <v>2257</v>
      </c>
      <c r="H221" t="s">
        <v>310</v>
      </c>
      <c r="I221" s="1">
        <v>1717</v>
      </c>
      <c r="J221" s="1">
        <v>1717</v>
      </c>
      <c r="K221">
        <v>0</v>
      </c>
      <c r="L221">
        <v>0</v>
      </c>
      <c r="M221">
        <v>1916</v>
      </c>
      <c r="N221">
        <v>2013</v>
      </c>
      <c r="O221" t="s">
        <v>280</v>
      </c>
      <c r="Q221" t="s">
        <v>274</v>
      </c>
      <c r="R221" t="s">
        <v>275</v>
      </c>
      <c r="S221" t="s">
        <v>276</v>
      </c>
      <c r="T221" t="s">
        <v>273</v>
      </c>
      <c r="U221" t="s">
        <v>277</v>
      </c>
      <c r="W221">
        <v>1</v>
      </c>
      <c r="X221" t="s">
        <v>273</v>
      </c>
      <c r="Y221" t="s">
        <v>273</v>
      </c>
      <c r="Z221">
        <v>90</v>
      </c>
      <c r="AA221" t="s">
        <v>280</v>
      </c>
      <c r="AB221" t="s">
        <v>273</v>
      </c>
      <c r="AC221" t="s">
        <v>273</v>
      </c>
      <c r="AE221" t="s">
        <v>273</v>
      </c>
      <c r="AG221" s="1">
        <v>5077</v>
      </c>
      <c r="AH221" s="1">
        <v>2704</v>
      </c>
      <c r="AI221">
        <v>52</v>
      </c>
      <c r="AJ221" s="1">
        <v>2704</v>
      </c>
      <c r="AK221" s="2">
        <v>45566</v>
      </c>
      <c r="AL221" s="2">
        <v>45930</v>
      </c>
      <c r="AM221" s="10">
        <v>187853</v>
      </c>
      <c r="AO221" s="10"/>
      <c r="AP221" t="s">
        <v>1708</v>
      </c>
      <c r="AQ221" s="10">
        <v>1500</v>
      </c>
      <c r="AS221" s="10"/>
      <c r="AT221" s="10">
        <v>189353</v>
      </c>
      <c r="AU221" s="10">
        <v>1038</v>
      </c>
      <c r="AV221" s="10">
        <v>0</v>
      </c>
      <c r="AW221" s="10">
        <v>0</v>
      </c>
      <c r="AX221" s="10">
        <v>0</v>
      </c>
      <c r="AY221" s="10">
        <v>0</v>
      </c>
      <c r="AZ221" s="10">
        <v>1038</v>
      </c>
      <c r="BB221" s="10">
        <v>0</v>
      </c>
      <c r="BC221" s="10">
        <v>0</v>
      </c>
      <c r="BD221" s="10">
        <v>0</v>
      </c>
      <c r="BE221" s="10">
        <v>0</v>
      </c>
      <c r="BF221" t="s">
        <v>2258</v>
      </c>
      <c r="BG221" s="10">
        <v>500</v>
      </c>
      <c r="BH221" s="10">
        <v>500</v>
      </c>
      <c r="BI221" s="10">
        <v>190891</v>
      </c>
      <c r="BJ221" s="10">
        <v>0</v>
      </c>
      <c r="BK221" s="10">
        <v>0</v>
      </c>
      <c r="BL221" s="10">
        <v>0</v>
      </c>
      <c r="BM221" s="10">
        <v>0</v>
      </c>
      <c r="BN221" s="10">
        <v>0</v>
      </c>
      <c r="BO221" t="s">
        <v>273</v>
      </c>
      <c r="BP221" t="s">
        <v>2259</v>
      </c>
      <c r="BQ221" s="10">
        <v>20</v>
      </c>
      <c r="BR221" s="10">
        <v>20</v>
      </c>
      <c r="BS221">
        <v>0</v>
      </c>
      <c r="BT221" s="10">
        <v>73862</v>
      </c>
      <c r="BU221" s="10">
        <v>36592</v>
      </c>
      <c r="BV221" s="10">
        <v>110454</v>
      </c>
      <c r="BW221" t="s">
        <v>273</v>
      </c>
      <c r="BX221" t="s">
        <v>273</v>
      </c>
      <c r="BY221" t="s">
        <v>280</v>
      </c>
      <c r="BZ221" t="s">
        <v>273</v>
      </c>
      <c r="CA221" t="s">
        <v>273</v>
      </c>
      <c r="CB221" t="s">
        <v>273</v>
      </c>
      <c r="CC221" t="s">
        <v>273</v>
      </c>
      <c r="CD221" t="s">
        <v>273</v>
      </c>
      <c r="CE221" t="s">
        <v>273</v>
      </c>
      <c r="CF221" t="s">
        <v>273</v>
      </c>
      <c r="CG221" t="s">
        <v>2260</v>
      </c>
      <c r="CH221" s="10">
        <v>16118</v>
      </c>
      <c r="CI221" s="10">
        <v>500</v>
      </c>
      <c r="CJ221" s="10">
        <v>2252</v>
      </c>
      <c r="CK221" s="10">
        <v>18870</v>
      </c>
      <c r="CL221" s="10">
        <v>0</v>
      </c>
      <c r="CM221" s="10">
        <v>1100</v>
      </c>
      <c r="CN221" s="10">
        <v>2460</v>
      </c>
      <c r="CO221" s="10">
        <v>0</v>
      </c>
      <c r="CP221" s="10">
        <v>34676</v>
      </c>
      <c r="CQ221" s="10">
        <v>38236</v>
      </c>
      <c r="CR221" s="10">
        <v>167560</v>
      </c>
      <c r="CS221" s="10">
        <v>9049</v>
      </c>
      <c r="CT221" s="1">
        <v>15605</v>
      </c>
      <c r="CU221" s="1">
        <v>1080</v>
      </c>
      <c r="CV221" s="1">
        <v>1918</v>
      </c>
      <c r="CW221" s="1">
        <v>14767</v>
      </c>
      <c r="CX221">
        <v>469</v>
      </c>
      <c r="CY221">
        <v>5</v>
      </c>
      <c r="CZ221">
        <v>319</v>
      </c>
      <c r="DA221">
        <v>155</v>
      </c>
      <c r="DB221">
        <v>564</v>
      </c>
      <c r="DC221">
        <v>77</v>
      </c>
      <c r="DD221">
        <v>85</v>
      </c>
      <c r="DE221">
        <v>556</v>
      </c>
      <c r="DF221">
        <v>38</v>
      </c>
      <c r="DG221">
        <v>0</v>
      </c>
      <c r="DH221">
        <v>3</v>
      </c>
      <c r="DI221">
        <v>35</v>
      </c>
      <c r="DJ221" t="s">
        <v>1341</v>
      </c>
      <c r="DK221">
        <v>61</v>
      </c>
      <c r="DL221">
        <v>0</v>
      </c>
      <c r="DM221">
        <v>0</v>
      </c>
      <c r="DN221">
        <v>61</v>
      </c>
      <c r="DO221" s="1">
        <v>16699</v>
      </c>
      <c r="DP221" s="1">
        <v>1162</v>
      </c>
      <c r="DQ221" s="1">
        <v>2322</v>
      </c>
      <c r="DR221" s="1">
        <v>15539</v>
      </c>
      <c r="DS221" t="s">
        <v>2261</v>
      </c>
      <c r="DT221">
        <v>125</v>
      </c>
      <c r="DU221" t="s">
        <v>280</v>
      </c>
      <c r="DV221" t="s">
        <v>273</v>
      </c>
      <c r="DW221" t="s">
        <v>280</v>
      </c>
      <c r="DX221" t="s">
        <v>280</v>
      </c>
      <c r="DY221" t="s">
        <v>280</v>
      </c>
      <c r="DZ221" t="s">
        <v>273</v>
      </c>
      <c r="EA221" t="s">
        <v>280</v>
      </c>
      <c r="EB221" t="s">
        <v>273</v>
      </c>
      <c r="EC221" t="s">
        <v>280</v>
      </c>
      <c r="ED221" t="s">
        <v>280</v>
      </c>
      <c r="EE221" t="s">
        <v>280</v>
      </c>
      <c r="EF221" t="s">
        <v>280</v>
      </c>
      <c r="EG221" s="1">
        <v>1592</v>
      </c>
      <c r="EH221" s="1">
        <v>6202</v>
      </c>
      <c r="EI221" t="s">
        <v>281</v>
      </c>
      <c r="EJ221">
        <v>650</v>
      </c>
      <c r="EK221" t="s">
        <v>285</v>
      </c>
      <c r="EL221">
        <v>600</v>
      </c>
      <c r="EM221" t="s">
        <v>285</v>
      </c>
      <c r="EN221" s="1">
        <v>3647</v>
      </c>
      <c r="EO221" s="1">
        <v>4680</v>
      </c>
      <c r="EP221">
        <v>17</v>
      </c>
      <c r="EQ221" s="1">
        <v>8344</v>
      </c>
      <c r="ER221" s="1">
        <v>1157</v>
      </c>
      <c r="ES221">
        <v>103</v>
      </c>
      <c r="ET221" s="1">
        <v>1260</v>
      </c>
      <c r="EU221">
        <v>175</v>
      </c>
      <c r="EV221">
        <v>0</v>
      </c>
      <c r="EW221">
        <v>175</v>
      </c>
      <c r="EX221" s="1">
        <v>1381</v>
      </c>
      <c r="EY221">
        <v>134</v>
      </c>
      <c r="EZ221" s="1">
        <v>1515</v>
      </c>
      <c r="FA221">
        <v>0</v>
      </c>
      <c r="FB221">
        <v>0</v>
      </c>
      <c r="FC221">
        <v>0</v>
      </c>
      <c r="FD221" s="1">
        <v>2950</v>
      </c>
      <c r="FE221" s="1">
        <v>6360</v>
      </c>
      <c r="FF221" s="1">
        <v>4917</v>
      </c>
      <c r="FG221" s="1">
        <v>11294</v>
      </c>
      <c r="FH221">
        <v>0</v>
      </c>
      <c r="FI221">
        <v>36</v>
      </c>
      <c r="FJ221" t="s">
        <v>280</v>
      </c>
      <c r="FK221" t="s">
        <v>362</v>
      </c>
      <c r="FV221" t="s">
        <v>280</v>
      </c>
      <c r="FW221" t="s">
        <v>280</v>
      </c>
      <c r="FX221" t="s">
        <v>273</v>
      </c>
      <c r="FY221" t="s">
        <v>273</v>
      </c>
      <c r="FZ221" t="s">
        <v>280</v>
      </c>
      <c r="GA221" t="s">
        <v>280</v>
      </c>
      <c r="GB221">
        <v>0</v>
      </c>
      <c r="GC221" s="12" t="s">
        <v>280</v>
      </c>
      <c r="GE221">
        <v>48</v>
      </c>
      <c r="GF221">
        <v>91</v>
      </c>
      <c r="GG221">
        <v>139</v>
      </c>
      <c r="GH221">
        <v>3</v>
      </c>
      <c r="GI221">
        <v>13</v>
      </c>
      <c r="GJ221">
        <v>1</v>
      </c>
      <c r="GK221">
        <v>156</v>
      </c>
      <c r="GL221">
        <v>156</v>
      </c>
      <c r="GM221">
        <v>0</v>
      </c>
      <c r="GN221">
        <v>0</v>
      </c>
      <c r="GO221">
        <v>156</v>
      </c>
      <c r="GP221">
        <v>445</v>
      </c>
      <c r="GQ221">
        <v>467</v>
      </c>
      <c r="GR221">
        <v>912</v>
      </c>
      <c r="GS221">
        <v>2</v>
      </c>
      <c r="GT221">
        <v>54</v>
      </c>
      <c r="GU221">
        <v>32</v>
      </c>
      <c r="GV221" s="1">
        <v>1000</v>
      </c>
      <c r="GW221" s="1">
        <v>1000</v>
      </c>
      <c r="GX221">
        <v>0</v>
      </c>
      <c r="GY221">
        <v>0</v>
      </c>
      <c r="GZ221" s="1">
        <v>1000</v>
      </c>
      <c r="HA221">
        <v>0</v>
      </c>
      <c r="HB221">
        <v>0</v>
      </c>
      <c r="HC221">
        <v>50</v>
      </c>
      <c r="HD221">
        <v>187</v>
      </c>
      <c r="HE221">
        <v>8</v>
      </c>
      <c r="HF221">
        <v>1</v>
      </c>
      <c r="HG221">
        <v>2</v>
      </c>
      <c r="HH221">
        <v>13</v>
      </c>
      <c r="HI221" t="s">
        <v>273</v>
      </c>
      <c r="HJ221">
        <v>58</v>
      </c>
      <c r="HK221" t="s">
        <v>273</v>
      </c>
      <c r="HL221">
        <v>1</v>
      </c>
      <c r="HM221" t="s">
        <v>273</v>
      </c>
      <c r="HN221">
        <v>0</v>
      </c>
      <c r="HO221" t="s">
        <v>742</v>
      </c>
      <c r="HP221" t="s">
        <v>273</v>
      </c>
      <c r="HQ221">
        <v>4</v>
      </c>
      <c r="HR221" t="s">
        <v>512</v>
      </c>
      <c r="HS221" t="s">
        <v>2262</v>
      </c>
      <c r="HT221" t="s">
        <v>299</v>
      </c>
      <c r="HU221" t="s">
        <v>273</v>
      </c>
      <c r="HV221" t="s">
        <v>278</v>
      </c>
      <c r="HX221" t="s">
        <v>393</v>
      </c>
      <c r="HY221" t="s">
        <v>300</v>
      </c>
      <c r="HZ221">
        <v>53</v>
      </c>
      <c r="IA221">
        <v>48</v>
      </c>
      <c r="IB221" t="s">
        <v>280</v>
      </c>
      <c r="IC221" t="s">
        <v>280</v>
      </c>
      <c r="ID221" t="s">
        <v>280</v>
      </c>
      <c r="IE221" t="s">
        <v>280</v>
      </c>
      <c r="IF221" t="s">
        <v>280</v>
      </c>
      <c r="IG221" t="s">
        <v>280</v>
      </c>
      <c r="IH221" t="s">
        <v>280</v>
      </c>
      <c r="II221" t="s">
        <v>280</v>
      </c>
      <c r="IJ221" t="s">
        <v>280</v>
      </c>
      <c r="IK221" t="s">
        <v>280</v>
      </c>
      <c r="IL221" t="s">
        <v>280</v>
      </c>
      <c r="IM221" t="s">
        <v>280</v>
      </c>
      <c r="IN221" t="s">
        <v>280</v>
      </c>
      <c r="IO221" t="s">
        <v>280</v>
      </c>
      <c r="IP221" t="s">
        <v>280</v>
      </c>
      <c r="IQ221" t="s">
        <v>280</v>
      </c>
      <c r="IR221" t="s">
        <v>280</v>
      </c>
      <c r="IS221" t="s">
        <v>280</v>
      </c>
      <c r="IU221" t="s">
        <v>280</v>
      </c>
      <c r="IW221">
        <v>1</v>
      </c>
      <c r="IX221">
        <v>32</v>
      </c>
      <c r="IY221">
        <v>0.8</v>
      </c>
      <c r="IZ221">
        <v>0</v>
      </c>
      <c r="JA221">
        <v>0</v>
      </c>
      <c r="JB221">
        <v>0</v>
      </c>
      <c r="JC221">
        <v>3</v>
      </c>
      <c r="JD221">
        <v>42</v>
      </c>
      <c r="JE221">
        <v>1.05</v>
      </c>
      <c r="JF221">
        <v>1.85</v>
      </c>
      <c r="JG221" t="s">
        <v>304</v>
      </c>
      <c r="JH221" s="14">
        <v>29</v>
      </c>
      <c r="JI221">
        <v>1</v>
      </c>
      <c r="JJ221">
        <v>1</v>
      </c>
      <c r="JK221" t="s">
        <v>2263</v>
      </c>
      <c r="JL221" t="s">
        <v>304</v>
      </c>
      <c r="JM221" s="2">
        <v>46058</v>
      </c>
    </row>
    <row r="222" spans="1:273" x14ac:dyDescent="0.25">
      <c r="A222" t="s">
        <v>2783</v>
      </c>
      <c r="B222" t="s">
        <v>2784</v>
      </c>
      <c r="C222" t="s">
        <v>2785</v>
      </c>
      <c r="D222" t="s">
        <v>2786</v>
      </c>
      <c r="E222">
        <v>69166</v>
      </c>
      <c r="F222" t="s">
        <v>2787</v>
      </c>
      <c r="G222" t="s">
        <v>2788</v>
      </c>
      <c r="H222" t="s">
        <v>272</v>
      </c>
      <c r="I222">
        <v>197</v>
      </c>
      <c r="J222">
        <v>634</v>
      </c>
      <c r="K222">
        <v>0</v>
      </c>
      <c r="L222">
        <v>1</v>
      </c>
      <c r="M222">
        <v>1968</v>
      </c>
      <c r="N222">
        <v>2013</v>
      </c>
      <c r="O222" t="s">
        <v>280</v>
      </c>
      <c r="Q222" t="s">
        <v>388</v>
      </c>
      <c r="R222" t="s">
        <v>1214</v>
      </c>
      <c r="S222" t="s">
        <v>389</v>
      </c>
      <c r="T222" t="s">
        <v>273</v>
      </c>
      <c r="U222" t="s">
        <v>277</v>
      </c>
      <c r="W222">
        <v>1</v>
      </c>
      <c r="X222" t="s">
        <v>273</v>
      </c>
      <c r="Y222" t="s">
        <v>273</v>
      </c>
      <c r="Z222">
        <v>70</v>
      </c>
      <c r="AA222" t="s">
        <v>280</v>
      </c>
      <c r="AG222" s="1">
        <v>2000</v>
      </c>
      <c r="AH222" s="1">
        <v>1370</v>
      </c>
      <c r="AI222">
        <v>52</v>
      </c>
      <c r="AJ222" s="1">
        <v>2740</v>
      </c>
      <c r="AK222" s="2">
        <v>45474</v>
      </c>
      <c r="AL222" s="2">
        <v>45838</v>
      </c>
      <c r="AM222" s="10">
        <v>0</v>
      </c>
      <c r="AO222" s="10"/>
      <c r="AP222" t="s">
        <v>2789</v>
      </c>
      <c r="AQ222" s="10">
        <v>41850</v>
      </c>
      <c r="AR222" t="s">
        <v>2790</v>
      </c>
      <c r="AS222" s="10">
        <v>18000</v>
      </c>
      <c r="AT222" s="10">
        <v>59850</v>
      </c>
      <c r="AU222" s="10">
        <v>200</v>
      </c>
      <c r="AV222" s="10">
        <v>0</v>
      </c>
      <c r="AW222" s="10">
        <v>0</v>
      </c>
      <c r="AX222" s="10">
        <v>0</v>
      </c>
      <c r="AY222" s="10">
        <v>0</v>
      </c>
      <c r="AZ222" s="10">
        <v>200</v>
      </c>
      <c r="BB222" s="10">
        <v>0</v>
      </c>
      <c r="BC222" s="10">
        <v>0</v>
      </c>
      <c r="BD222" s="10">
        <v>0</v>
      </c>
      <c r="BE222" s="10">
        <v>0</v>
      </c>
      <c r="BF222" t="s">
        <v>2791</v>
      </c>
      <c r="BG222" s="10">
        <v>1000</v>
      </c>
      <c r="BH222" s="10">
        <v>1000</v>
      </c>
      <c r="BI222" s="10">
        <v>61050</v>
      </c>
      <c r="BJ222" s="10">
        <v>0</v>
      </c>
      <c r="BK222" s="10">
        <v>0</v>
      </c>
      <c r="BL222" s="10">
        <v>0</v>
      </c>
      <c r="BM222" s="10">
        <v>0</v>
      </c>
      <c r="BN222" s="10">
        <v>0</v>
      </c>
      <c r="BO222" t="s">
        <v>280</v>
      </c>
      <c r="BQ222" s="10"/>
      <c r="BR222" s="10"/>
      <c r="BS222">
        <v>0</v>
      </c>
      <c r="BT222" s="10">
        <v>30800</v>
      </c>
      <c r="BU222" s="10">
        <v>5000</v>
      </c>
      <c r="BV222" s="10">
        <v>35800</v>
      </c>
      <c r="BW222" t="s">
        <v>280</v>
      </c>
      <c r="BX222" t="s">
        <v>280</v>
      </c>
      <c r="BY222" t="s">
        <v>280</v>
      </c>
      <c r="BZ222" t="s">
        <v>280</v>
      </c>
      <c r="CA222" t="s">
        <v>280</v>
      </c>
      <c r="CB222" t="s">
        <v>273</v>
      </c>
      <c r="CC222" t="s">
        <v>280</v>
      </c>
      <c r="CD222" t="s">
        <v>273</v>
      </c>
      <c r="CE222" t="s">
        <v>280</v>
      </c>
      <c r="CF222" t="s">
        <v>273</v>
      </c>
      <c r="CH222" s="10">
        <v>2000</v>
      </c>
      <c r="CI222" s="10">
        <v>500</v>
      </c>
      <c r="CJ222" s="10">
        <v>0</v>
      </c>
      <c r="CK222" s="10">
        <v>2500</v>
      </c>
      <c r="CL222" s="10">
        <v>1500</v>
      </c>
      <c r="CM222" s="10">
        <v>2500</v>
      </c>
      <c r="CN222" s="10">
        <v>1500</v>
      </c>
      <c r="CO222" s="10">
        <v>0</v>
      </c>
      <c r="CP222" s="10">
        <v>21500</v>
      </c>
      <c r="CQ222" s="10">
        <v>27000</v>
      </c>
      <c r="CR222" s="10">
        <v>65300</v>
      </c>
      <c r="CS222" s="10">
        <v>0</v>
      </c>
      <c r="CT222" s="1">
        <v>17129</v>
      </c>
      <c r="CU222" s="1">
        <v>1000</v>
      </c>
      <c r="CV222">
        <v>35</v>
      </c>
      <c r="CW222" s="1">
        <v>18094</v>
      </c>
      <c r="CX222">
        <v>0</v>
      </c>
      <c r="CY222">
        <v>0</v>
      </c>
      <c r="CZ222">
        <v>0</v>
      </c>
      <c r="DA222">
        <v>0</v>
      </c>
      <c r="DB222">
        <v>0</v>
      </c>
      <c r="DC222">
        <v>0</v>
      </c>
      <c r="DD222">
        <v>0</v>
      </c>
      <c r="DE222">
        <v>0</v>
      </c>
      <c r="DF222">
        <v>0</v>
      </c>
      <c r="DG222">
        <v>0</v>
      </c>
      <c r="DH222">
        <v>0</v>
      </c>
      <c r="DI222">
        <v>0</v>
      </c>
      <c r="DJ222" t="s">
        <v>297</v>
      </c>
      <c r="DK222">
        <v>0</v>
      </c>
      <c r="DL222">
        <v>0</v>
      </c>
      <c r="DM222">
        <v>0</v>
      </c>
      <c r="DN222">
        <v>0</v>
      </c>
      <c r="DO222" s="1">
        <v>17129</v>
      </c>
      <c r="DP222" s="1">
        <v>1000</v>
      </c>
      <c r="DQ222">
        <v>35</v>
      </c>
      <c r="DR222" s="1">
        <v>18094</v>
      </c>
      <c r="DS222" t="s">
        <v>297</v>
      </c>
      <c r="DT222">
        <v>0</v>
      </c>
      <c r="DU222" t="s">
        <v>280</v>
      </c>
      <c r="DV222" t="s">
        <v>273</v>
      </c>
      <c r="DW222" t="s">
        <v>280</v>
      </c>
      <c r="DX222" t="s">
        <v>273</v>
      </c>
      <c r="DY222" t="s">
        <v>280</v>
      </c>
      <c r="DZ222" t="s">
        <v>273</v>
      </c>
      <c r="EA222" t="s">
        <v>280</v>
      </c>
      <c r="EB222" t="s">
        <v>273</v>
      </c>
      <c r="EC222" t="s">
        <v>280</v>
      </c>
      <c r="ED222" t="s">
        <v>280</v>
      </c>
      <c r="EE222" t="s">
        <v>280</v>
      </c>
      <c r="EF222" t="s">
        <v>280</v>
      </c>
      <c r="EG222">
        <v>768</v>
      </c>
      <c r="EH222" s="1">
        <v>1525</v>
      </c>
      <c r="EI222" t="s">
        <v>285</v>
      </c>
      <c r="EJ222">
        <v>20</v>
      </c>
      <c r="EK222" t="s">
        <v>285</v>
      </c>
      <c r="EL222">
        <v>60</v>
      </c>
      <c r="EM222" t="s">
        <v>285</v>
      </c>
      <c r="EN222" s="1">
        <v>3000</v>
      </c>
      <c r="EO222" s="1">
        <v>4020</v>
      </c>
      <c r="EP222">
        <v>0</v>
      </c>
      <c r="EQ222" s="1">
        <v>7020</v>
      </c>
      <c r="ER222" s="1">
        <v>1150</v>
      </c>
      <c r="ES222">
        <v>95</v>
      </c>
      <c r="ET222" s="1">
        <v>1245</v>
      </c>
      <c r="EU222">
        <v>72</v>
      </c>
      <c r="EV222">
        <v>1</v>
      </c>
      <c r="EW222">
        <v>73</v>
      </c>
      <c r="EX222" s="1">
        <v>1492</v>
      </c>
      <c r="EY222">
        <v>185</v>
      </c>
      <c r="EZ222" s="1">
        <v>1677</v>
      </c>
      <c r="FA222">
        <v>0</v>
      </c>
      <c r="FB222">
        <v>0</v>
      </c>
      <c r="FC222">
        <v>0</v>
      </c>
      <c r="FD222" s="1">
        <v>2995</v>
      </c>
      <c r="FE222" s="1">
        <v>5714</v>
      </c>
      <c r="FF222" s="1">
        <v>4301</v>
      </c>
      <c r="FG222" s="1">
        <v>10015</v>
      </c>
      <c r="FH222">
        <v>0</v>
      </c>
      <c r="FI222">
        <v>15</v>
      </c>
      <c r="FJ222" t="s">
        <v>273</v>
      </c>
      <c r="FK222" t="s">
        <v>362</v>
      </c>
      <c r="FV222" t="s">
        <v>280</v>
      </c>
      <c r="FW222" t="s">
        <v>280</v>
      </c>
      <c r="FX222" t="s">
        <v>273</v>
      </c>
      <c r="FY222" t="s">
        <v>280</v>
      </c>
      <c r="FZ222" t="s">
        <v>280</v>
      </c>
      <c r="GA222" t="s">
        <v>280</v>
      </c>
      <c r="GB222">
        <v>8</v>
      </c>
      <c r="GC222" s="12"/>
      <c r="GE222">
        <v>185</v>
      </c>
      <c r="GF222">
        <v>220</v>
      </c>
      <c r="GG222">
        <v>405</v>
      </c>
      <c r="GH222">
        <v>0</v>
      </c>
      <c r="GI222">
        <v>2</v>
      </c>
      <c r="GJ222">
        <v>0</v>
      </c>
      <c r="GK222">
        <v>407</v>
      </c>
      <c r="GL222">
        <v>407</v>
      </c>
      <c r="GM222">
        <v>0</v>
      </c>
      <c r="GN222">
        <v>0</v>
      </c>
      <c r="GO222">
        <v>407</v>
      </c>
      <c r="GP222">
        <v>320</v>
      </c>
      <c r="GQ222" s="1">
        <v>1760</v>
      </c>
      <c r="GR222" s="1">
        <v>2080</v>
      </c>
      <c r="GS222">
        <v>0</v>
      </c>
      <c r="GT222">
        <v>10</v>
      </c>
      <c r="GU222">
        <v>4</v>
      </c>
      <c r="GV222" s="1">
        <v>2094</v>
      </c>
      <c r="GW222" s="1">
        <v>2094</v>
      </c>
      <c r="GX222">
        <v>0</v>
      </c>
      <c r="GY222">
        <v>0</v>
      </c>
      <c r="GZ222" s="1">
        <v>2094</v>
      </c>
      <c r="HA222">
        <v>0</v>
      </c>
      <c r="HB222">
        <v>0</v>
      </c>
      <c r="HC222">
        <v>0</v>
      </c>
      <c r="HD222">
        <v>0</v>
      </c>
      <c r="HE222">
        <v>0</v>
      </c>
      <c r="HF222">
        <v>0</v>
      </c>
      <c r="HG222">
        <v>0</v>
      </c>
      <c r="HH222">
        <v>0</v>
      </c>
      <c r="HI222" t="s">
        <v>273</v>
      </c>
      <c r="HJ222">
        <v>38</v>
      </c>
      <c r="HK222" t="s">
        <v>280</v>
      </c>
      <c r="HM222" t="s">
        <v>280</v>
      </c>
      <c r="HO222" t="s">
        <v>313</v>
      </c>
      <c r="HP222" t="s">
        <v>273</v>
      </c>
      <c r="HQ222">
        <v>4</v>
      </c>
      <c r="HR222" t="s">
        <v>2792</v>
      </c>
      <c r="HS222" t="s">
        <v>392</v>
      </c>
      <c r="HT222" t="s">
        <v>299</v>
      </c>
      <c r="HU222" t="s">
        <v>273</v>
      </c>
      <c r="HV222" t="s">
        <v>278</v>
      </c>
      <c r="HX222" t="s">
        <v>393</v>
      </c>
      <c r="HY222" t="s">
        <v>2793</v>
      </c>
      <c r="HZ222">
        <v>25</v>
      </c>
      <c r="IA222">
        <v>25</v>
      </c>
      <c r="IB222" t="s">
        <v>280</v>
      </c>
      <c r="IC222" t="s">
        <v>280</v>
      </c>
      <c r="ID222" t="s">
        <v>280</v>
      </c>
      <c r="IE222" t="s">
        <v>280</v>
      </c>
      <c r="IF222" t="s">
        <v>280</v>
      </c>
      <c r="IG222" t="s">
        <v>280</v>
      </c>
      <c r="IH222" t="s">
        <v>280</v>
      </c>
      <c r="II222" t="s">
        <v>273</v>
      </c>
      <c r="IJ222" t="s">
        <v>280</v>
      </c>
      <c r="IK222" t="s">
        <v>280</v>
      </c>
      <c r="IL222" t="s">
        <v>280</v>
      </c>
      <c r="IM222" t="s">
        <v>280</v>
      </c>
      <c r="IN222" t="s">
        <v>280</v>
      </c>
      <c r="IO222" t="s">
        <v>280</v>
      </c>
      <c r="IP222" t="s">
        <v>280</v>
      </c>
      <c r="IQ222" t="s">
        <v>280</v>
      </c>
      <c r="IR222" t="s">
        <v>280</v>
      </c>
      <c r="IS222" t="s">
        <v>280</v>
      </c>
      <c r="IU222" t="s">
        <v>280</v>
      </c>
      <c r="IW222">
        <v>1</v>
      </c>
      <c r="IX222">
        <v>28</v>
      </c>
      <c r="IY222">
        <v>0.7</v>
      </c>
      <c r="IZ222">
        <v>0</v>
      </c>
      <c r="JA222">
        <v>0</v>
      </c>
      <c r="JB222">
        <v>0</v>
      </c>
      <c r="JC222">
        <v>3</v>
      </c>
      <c r="JD222">
        <v>20</v>
      </c>
      <c r="JE222">
        <v>0.5</v>
      </c>
      <c r="JF222">
        <v>1.2</v>
      </c>
      <c r="JG222" t="s">
        <v>304</v>
      </c>
      <c r="JH222" s="14">
        <v>15</v>
      </c>
      <c r="JI222">
        <v>0</v>
      </c>
      <c r="JJ222">
        <v>0</v>
      </c>
      <c r="JK222" t="s">
        <v>2794</v>
      </c>
      <c r="JL222" t="s">
        <v>304</v>
      </c>
      <c r="JM222" s="2">
        <v>46056</v>
      </c>
    </row>
    <row r="223" spans="1:273" x14ac:dyDescent="0.25">
      <c r="A223" t="s">
        <v>2264</v>
      </c>
      <c r="B223" t="s">
        <v>2265</v>
      </c>
      <c r="C223" t="s">
        <v>2266</v>
      </c>
      <c r="D223" t="s">
        <v>2267</v>
      </c>
      <c r="E223">
        <v>68781</v>
      </c>
      <c r="F223" t="s">
        <v>818</v>
      </c>
      <c r="G223" t="s">
        <v>2268</v>
      </c>
      <c r="H223" t="s">
        <v>310</v>
      </c>
      <c r="I223">
        <v>982</v>
      </c>
      <c r="J223">
        <v>982</v>
      </c>
      <c r="K223">
        <v>0</v>
      </c>
      <c r="L223">
        <v>0</v>
      </c>
      <c r="M223">
        <v>2001</v>
      </c>
      <c r="N223">
        <v>2024</v>
      </c>
      <c r="O223" t="s">
        <v>280</v>
      </c>
      <c r="Q223" t="s">
        <v>274</v>
      </c>
      <c r="R223" t="s">
        <v>275</v>
      </c>
      <c r="S223" t="s">
        <v>805</v>
      </c>
      <c r="T223" t="s">
        <v>273</v>
      </c>
      <c r="U223" t="s">
        <v>277</v>
      </c>
      <c r="W223">
        <v>1</v>
      </c>
      <c r="X223" t="s">
        <v>273</v>
      </c>
      <c r="Y223" t="s">
        <v>273</v>
      </c>
      <c r="Z223">
        <v>163</v>
      </c>
      <c r="AA223" t="s">
        <v>273</v>
      </c>
      <c r="AE223" t="s">
        <v>273</v>
      </c>
      <c r="AF223" t="s">
        <v>2269</v>
      </c>
      <c r="AG223" s="1">
        <v>12704</v>
      </c>
      <c r="AH223" s="1">
        <v>2288</v>
      </c>
      <c r="AI223">
        <v>52</v>
      </c>
      <c r="AJ223" s="1">
        <v>2288</v>
      </c>
      <c r="AK223" s="2">
        <v>45566</v>
      </c>
      <c r="AL223" s="2">
        <v>45930</v>
      </c>
      <c r="AM223" s="10">
        <v>126111</v>
      </c>
      <c r="AO223" s="10"/>
      <c r="AP223" t="s">
        <v>2270</v>
      </c>
      <c r="AQ223" s="10">
        <v>12990</v>
      </c>
      <c r="AS223" s="10"/>
      <c r="AT223" s="10">
        <v>139101</v>
      </c>
      <c r="AU223" s="10">
        <v>1235</v>
      </c>
      <c r="AV223" s="10">
        <v>0</v>
      </c>
      <c r="AW223" s="10">
        <v>0</v>
      </c>
      <c r="AX223" s="10">
        <v>0</v>
      </c>
      <c r="AY223" s="10">
        <v>0</v>
      </c>
      <c r="AZ223" s="10">
        <v>1235</v>
      </c>
      <c r="BB223" s="10">
        <v>0</v>
      </c>
      <c r="BC223" s="10">
        <v>0</v>
      </c>
      <c r="BD223" s="10">
        <v>0</v>
      </c>
      <c r="BE223" s="10">
        <v>0</v>
      </c>
      <c r="BF223" t="s">
        <v>2271</v>
      </c>
      <c r="BG223" s="10">
        <v>12261</v>
      </c>
      <c r="BH223" s="10">
        <v>12261</v>
      </c>
      <c r="BI223" s="10">
        <v>152597</v>
      </c>
      <c r="BJ223" s="10">
        <v>4825</v>
      </c>
      <c r="BK223" s="10">
        <v>0</v>
      </c>
      <c r="BL223" s="10">
        <v>0</v>
      </c>
      <c r="BM223" s="10">
        <v>0</v>
      </c>
      <c r="BN223" s="10">
        <v>4825</v>
      </c>
      <c r="BO223" t="s">
        <v>280</v>
      </c>
      <c r="BQ223" s="10"/>
      <c r="BR223" s="10"/>
      <c r="BS223">
        <v>24</v>
      </c>
      <c r="BT223" s="10">
        <v>84205</v>
      </c>
      <c r="BU223" s="10">
        <v>7991</v>
      </c>
      <c r="BV223" s="10">
        <v>92196</v>
      </c>
      <c r="BW223" t="s">
        <v>273</v>
      </c>
      <c r="BX223" t="s">
        <v>280</v>
      </c>
      <c r="BY223" t="s">
        <v>273</v>
      </c>
      <c r="BZ223" t="s">
        <v>273</v>
      </c>
      <c r="CA223" t="s">
        <v>273</v>
      </c>
      <c r="CB223" t="s">
        <v>273</v>
      </c>
      <c r="CC223" t="s">
        <v>273</v>
      </c>
      <c r="CD223" t="s">
        <v>273</v>
      </c>
      <c r="CE223" t="s">
        <v>273</v>
      </c>
      <c r="CF223" t="s">
        <v>273</v>
      </c>
      <c r="CG223" t="s">
        <v>2272</v>
      </c>
      <c r="CH223" s="10">
        <v>10262</v>
      </c>
      <c r="CI223" s="10">
        <v>1047</v>
      </c>
      <c r="CJ223" s="10">
        <v>1331</v>
      </c>
      <c r="CK223" s="10">
        <v>12640</v>
      </c>
      <c r="CL223" s="10">
        <v>1158</v>
      </c>
      <c r="CM223" s="10">
        <v>1148</v>
      </c>
      <c r="CN223" s="10">
        <v>2220</v>
      </c>
      <c r="CO223" s="10">
        <v>0</v>
      </c>
      <c r="CP223" s="10">
        <v>43235</v>
      </c>
      <c r="CQ223" s="10">
        <v>47761</v>
      </c>
      <c r="CR223" s="10">
        <v>152597</v>
      </c>
      <c r="CS223" s="10">
        <v>4825</v>
      </c>
      <c r="CT223" s="1">
        <v>21767</v>
      </c>
      <c r="CU223">
        <v>663</v>
      </c>
      <c r="CV223">
        <v>620</v>
      </c>
      <c r="CW223" s="1">
        <v>21810</v>
      </c>
      <c r="CX223">
        <v>165</v>
      </c>
      <c r="CY223">
        <v>39</v>
      </c>
      <c r="CZ223">
        <v>0</v>
      </c>
      <c r="DA223">
        <v>204</v>
      </c>
      <c r="DB223" s="1">
        <v>2676</v>
      </c>
      <c r="DC223">
        <v>66</v>
      </c>
      <c r="DD223">
        <v>2</v>
      </c>
      <c r="DE223" s="1">
        <v>2740</v>
      </c>
      <c r="DF223">
        <v>38</v>
      </c>
      <c r="DG223">
        <v>4</v>
      </c>
      <c r="DH223">
        <v>3</v>
      </c>
      <c r="DI223">
        <v>39</v>
      </c>
      <c r="DJ223" t="s">
        <v>454</v>
      </c>
      <c r="DK223">
        <v>192</v>
      </c>
      <c r="DL223">
        <v>27</v>
      </c>
      <c r="DM223">
        <v>8</v>
      </c>
      <c r="DN223">
        <v>211</v>
      </c>
      <c r="DO223" s="1">
        <v>24800</v>
      </c>
      <c r="DP223">
        <v>795</v>
      </c>
      <c r="DQ223">
        <v>630</v>
      </c>
      <c r="DR223" s="1">
        <v>24965</v>
      </c>
      <c r="DS223" t="s">
        <v>2273</v>
      </c>
      <c r="DT223" s="1">
        <v>1874</v>
      </c>
      <c r="DU223" t="s">
        <v>280</v>
      </c>
      <c r="DV223" t="s">
        <v>273</v>
      </c>
      <c r="DW223" t="s">
        <v>280</v>
      </c>
      <c r="DX223" t="s">
        <v>280</v>
      </c>
      <c r="DY223" t="s">
        <v>280</v>
      </c>
      <c r="DZ223" t="s">
        <v>273</v>
      </c>
      <c r="EA223" t="s">
        <v>280</v>
      </c>
      <c r="EB223" t="s">
        <v>273</v>
      </c>
      <c r="EC223" t="s">
        <v>280</v>
      </c>
      <c r="ED223" t="s">
        <v>280</v>
      </c>
      <c r="EE223" t="s">
        <v>280</v>
      </c>
      <c r="EF223" t="s">
        <v>280</v>
      </c>
      <c r="EG223" s="1">
        <v>1669</v>
      </c>
      <c r="EH223" s="1">
        <v>6716</v>
      </c>
      <c r="EI223" t="s">
        <v>281</v>
      </c>
      <c r="EJ223">
        <v>520</v>
      </c>
      <c r="EK223" t="s">
        <v>285</v>
      </c>
      <c r="EL223">
        <v>519</v>
      </c>
      <c r="EM223" t="s">
        <v>281</v>
      </c>
      <c r="EN223" s="1">
        <v>3962</v>
      </c>
      <c r="EO223" s="1">
        <v>4689</v>
      </c>
      <c r="EP223">
        <v>118</v>
      </c>
      <c r="EQ223" s="1">
        <v>8769</v>
      </c>
      <c r="ER223">
        <v>620</v>
      </c>
      <c r="ES223">
        <v>175</v>
      </c>
      <c r="ET223">
        <v>795</v>
      </c>
      <c r="EU223">
        <v>89</v>
      </c>
      <c r="EV223">
        <v>34</v>
      </c>
      <c r="EW223">
        <v>123</v>
      </c>
      <c r="EX223">
        <v>761</v>
      </c>
      <c r="EY223">
        <v>185</v>
      </c>
      <c r="EZ223">
        <v>946</v>
      </c>
      <c r="FA223">
        <v>0</v>
      </c>
      <c r="FB223">
        <v>0</v>
      </c>
      <c r="FC223">
        <v>0</v>
      </c>
      <c r="FD223" s="1">
        <v>1864</v>
      </c>
      <c r="FE223" s="1">
        <v>5432</v>
      </c>
      <c r="FF223" s="1">
        <v>5083</v>
      </c>
      <c r="FG223" s="1">
        <v>10633</v>
      </c>
      <c r="FH223">
        <v>3</v>
      </c>
      <c r="FI223">
        <v>146</v>
      </c>
      <c r="FJ223" t="s">
        <v>273</v>
      </c>
      <c r="FK223" t="s">
        <v>362</v>
      </c>
      <c r="FV223" t="s">
        <v>273</v>
      </c>
      <c r="FW223" t="s">
        <v>273</v>
      </c>
      <c r="FX223" t="s">
        <v>273</v>
      </c>
      <c r="FY223" t="s">
        <v>273</v>
      </c>
      <c r="FZ223" t="s">
        <v>280</v>
      </c>
      <c r="GA223" t="s">
        <v>280</v>
      </c>
      <c r="GB223">
        <v>4</v>
      </c>
      <c r="GC223" s="12"/>
      <c r="GE223">
        <v>3</v>
      </c>
      <c r="GF223">
        <v>4</v>
      </c>
      <c r="GG223">
        <v>7</v>
      </c>
      <c r="GH223">
        <v>0</v>
      </c>
      <c r="GI223">
        <v>5</v>
      </c>
      <c r="GJ223">
        <v>6</v>
      </c>
      <c r="GK223">
        <v>18</v>
      </c>
      <c r="GL223">
        <v>18</v>
      </c>
      <c r="GM223">
        <v>0</v>
      </c>
      <c r="GN223">
        <v>0</v>
      </c>
      <c r="GO223">
        <v>18</v>
      </c>
      <c r="GP223">
        <v>125</v>
      </c>
      <c r="GQ223">
        <v>315</v>
      </c>
      <c r="GR223">
        <v>440</v>
      </c>
      <c r="GS223">
        <v>0</v>
      </c>
      <c r="GT223">
        <v>316</v>
      </c>
      <c r="GU223">
        <v>825</v>
      </c>
      <c r="GV223" s="1">
        <v>1581</v>
      </c>
      <c r="GW223" s="1">
        <v>1581</v>
      </c>
      <c r="GX223">
        <v>0</v>
      </c>
      <c r="GY223">
        <v>0</v>
      </c>
      <c r="GZ223" s="1">
        <v>1581</v>
      </c>
      <c r="HA223">
        <v>0</v>
      </c>
      <c r="HB223">
        <v>0</v>
      </c>
      <c r="HC223">
        <v>0</v>
      </c>
      <c r="HD223">
        <v>0</v>
      </c>
      <c r="HE223">
        <v>0</v>
      </c>
      <c r="HF223">
        <v>0</v>
      </c>
      <c r="HG223">
        <v>0</v>
      </c>
      <c r="HH223">
        <v>0</v>
      </c>
      <c r="HI223" t="s">
        <v>273</v>
      </c>
      <c r="HJ223">
        <v>90</v>
      </c>
      <c r="HK223" t="s">
        <v>280</v>
      </c>
      <c r="HM223" t="s">
        <v>280</v>
      </c>
      <c r="HO223" t="s">
        <v>431</v>
      </c>
      <c r="HP223" t="s">
        <v>273</v>
      </c>
      <c r="HQ223">
        <v>7</v>
      </c>
      <c r="HR223" t="s">
        <v>1027</v>
      </c>
      <c r="HS223" t="s">
        <v>2274</v>
      </c>
      <c r="HT223" t="s">
        <v>284</v>
      </c>
      <c r="HU223" t="s">
        <v>273</v>
      </c>
      <c r="HV223" t="s">
        <v>278</v>
      </c>
      <c r="HX223" t="s">
        <v>286</v>
      </c>
      <c r="HY223" t="s">
        <v>2275</v>
      </c>
      <c r="HZ223">
        <v>941</v>
      </c>
      <c r="IA223">
        <v>87</v>
      </c>
      <c r="IB223" t="s">
        <v>273</v>
      </c>
      <c r="IC223" t="s">
        <v>280</v>
      </c>
      <c r="ID223" t="s">
        <v>280</v>
      </c>
      <c r="IE223" t="s">
        <v>280</v>
      </c>
      <c r="IF223" t="s">
        <v>280</v>
      </c>
      <c r="IG223" t="s">
        <v>280</v>
      </c>
      <c r="IH223" t="s">
        <v>280</v>
      </c>
      <c r="II223" t="s">
        <v>273</v>
      </c>
      <c r="IJ223" t="s">
        <v>273</v>
      </c>
      <c r="IK223" t="s">
        <v>273</v>
      </c>
      <c r="IL223" t="s">
        <v>280</v>
      </c>
      <c r="IM223" t="s">
        <v>280</v>
      </c>
      <c r="IN223" t="s">
        <v>280</v>
      </c>
      <c r="IO223" t="s">
        <v>280</v>
      </c>
      <c r="IP223" t="s">
        <v>280</v>
      </c>
      <c r="IQ223" t="s">
        <v>280</v>
      </c>
      <c r="IR223" t="s">
        <v>280</v>
      </c>
      <c r="IS223" t="s">
        <v>280</v>
      </c>
      <c r="IT223" t="s">
        <v>2276</v>
      </c>
      <c r="IU223" t="s">
        <v>280</v>
      </c>
      <c r="IW223">
        <v>3</v>
      </c>
      <c r="IX223">
        <v>80</v>
      </c>
      <c r="IY223">
        <v>2</v>
      </c>
      <c r="IZ223">
        <v>0</v>
      </c>
      <c r="JA223">
        <v>0</v>
      </c>
      <c r="JB223">
        <v>0</v>
      </c>
      <c r="JC223">
        <v>2</v>
      </c>
      <c r="JD223">
        <v>20</v>
      </c>
      <c r="JE223">
        <v>0.5</v>
      </c>
      <c r="JF223">
        <v>2.5</v>
      </c>
      <c r="JG223" t="s">
        <v>304</v>
      </c>
      <c r="JH223" s="14">
        <v>22.15</v>
      </c>
      <c r="JI223" t="s">
        <v>2277</v>
      </c>
      <c r="JJ223">
        <v>0</v>
      </c>
      <c r="JK223" t="s">
        <v>2278</v>
      </c>
      <c r="JL223" t="s">
        <v>304</v>
      </c>
      <c r="JM223" s="2">
        <v>46080</v>
      </c>
    </row>
    <row r="224" spans="1:273" x14ac:dyDescent="0.25">
      <c r="A224" t="s">
        <v>2279</v>
      </c>
      <c r="B224" t="s">
        <v>2280</v>
      </c>
      <c r="C224" t="s">
        <v>676</v>
      </c>
      <c r="D224" t="s">
        <v>2281</v>
      </c>
      <c r="E224">
        <v>69044</v>
      </c>
      <c r="F224" t="s">
        <v>889</v>
      </c>
      <c r="G224" t="s">
        <v>2282</v>
      </c>
      <c r="H224" t="s">
        <v>387</v>
      </c>
      <c r="I224">
        <v>463</v>
      </c>
      <c r="J224">
        <v>463</v>
      </c>
      <c r="K224">
        <v>0</v>
      </c>
      <c r="L224">
        <v>0</v>
      </c>
      <c r="M224">
        <v>1926</v>
      </c>
      <c r="N224">
        <v>2009</v>
      </c>
      <c r="O224" t="s">
        <v>280</v>
      </c>
      <c r="Q224" t="s">
        <v>274</v>
      </c>
      <c r="R224" t="s">
        <v>275</v>
      </c>
      <c r="S224" t="s">
        <v>276</v>
      </c>
      <c r="T224" t="s">
        <v>273</v>
      </c>
      <c r="U224" t="s">
        <v>277</v>
      </c>
      <c r="W224">
        <v>1</v>
      </c>
      <c r="X224" t="s">
        <v>273</v>
      </c>
      <c r="Y224" t="s">
        <v>273</v>
      </c>
      <c r="Z224">
        <v>12</v>
      </c>
      <c r="AA224" t="s">
        <v>280</v>
      </c>
      <c r="AG224" s="1">
        <v>2505</v>
      </c>
      <c r="AH224" s="1">
        <v>728</v>
      </c>
      <c r="AI224">
        <v>52</v>
      </c>
      <c r="AJ224">
        <v>728</v>
      </c>
      <c r="AK224" s="2">
        <v>45566</v>
      </c>
      <c r="AL224" s="2">
        <v>45930</v>
      </c>
      <c r="AM224" s="10">
        <v>15164</v>
      </c>
      <c r="AO224" s="10"/>
      <c r="AP224" t="s">
        <v>891</v>
      </c>
      <c r="AQ224" s="10">
        <v>100</v>
      </c>
      <c r="AS224" s="10"/>
      <c r="AT224" s="10">
        <v>15264</v>
      </c>
      <c r="AU224" s="10">
        <v>601</v>
      </c>
      <c r="AV224" s="10">
        <v>0</v>
      </c>
      <c r="AW224" s="10">
        <v>0</v>
      </c>
      <c r="AX224" s="10">
        <v>0</v>
      </c>
      <c r="AY224" s="10">
        <v>0</v>
      </c>
      <c r="AZ224" s="10">
        <v>601</v>
      </c>
      <c r="BB224" s="10">
        <v>0</v>
      </c>
      <c r="BC224" s="10">
        <v>0</v>
      </c>
      <c r="BD224" s="10">
        <v>0</v>
      </c>
      <c r="BE224" s="10">
        <v>0</v>
      </c>
      <c r="BF224" t="s">
        <v>2283</v>
      </c>
      <c r="BG224" s="10">
        <v>25134</v>
      </c>
      <c r="BH224" s="10">
        <v>25134</v>
      </c>
      <c r="BI224" s="10">
        <v>40999</v>
      </c>
      <c r="BJ224" s="10">
        <v>0</v>
      </c>
      <c r="BK224" s="10">
        <v>0</v>
      </c>
      <c r="BL224" s="10">
        <v>0</v>
      </c>
      <c r="BM224" s="10">
        <v>0</v>
      </c>
      <c r="BN224" s="10">
        <v>0</v>
      </c>
      <c r="BO224" t="s">
        <v>280</v>
      </c>
      <c r="BQ224" s="10"/>
      <c r="BR224" s="10"/>
      <c r="BS224">
        <v>1</v>
      </c>
      <c r="BT224" s="10">
        <v>10075</v>
      </c>
      <c r="BU224" s="10">
        <v>852</v>
      </c>
      <c r="BV224" s="10">
        <v>10927</v>
      </c>
      <c r="BW224" t="s">
        <v>280</v>
      </c>
      <c r="BX224" t="s">
        <v>280</v>
      </c>
      <c r="BY224" t="s">
        <v>280</v>
      </c>
      <c r="BZ224" t="s">
        <v>280</v>
      </c>
      <c r="CA224" t="s">
        <v>280</v>
      </c>
      <c r="CB224" t="s">
        <v>280</v>
      </c>
      <c r="CC224" t="s">
        <v>280</v>
      </c>
      <c r="CD224" t="s">
        <v>273</v>
      </c>
      <c r="CE224" t="s">
        <v>280</v>
      </c>
      <c r="CF224" t="s">
        <v>280</v>
      </c>
      <c r="CH224" s="10">
        <v>495</v>
      </c>
      <c r="CI224" s="10">
        <v>500</v>
      </c>
      <c r="CJ224" s="10">
        <v>78</v>
      </c>
      <c r="CK224" s="10">
        <v>1073</v>
      </c>
      <c r="CL224" s="10">
        <v>0</v>
      </c>
      <c r="CM224" s="10">
        <v>560</v>
      </c>
      <c r="CN224" s="10">
        <v>40</v>
      </c>
      <c r="CO224" s="10">
        <v>0</v>
      </c>
      <c r="CP224" s="10">
        <v>2733</v>
      </c>
      <c r="CQ224" s="10">
        <v>3333</v>
      </c>
      <c r="CR224" s="10">
        <v>15333</v>
      </c>
      <c r="CS224" s="10">
        <v>0</v>
      </c>
      <c r="CT224" s="1">
        <v>8142</v>
      </c>
      <c r="CU224">
        <v>126</v>
      </c>
      <c r="CV224">
        <v>124</v>
      </c>
      <c r="CW224" s="1">
        <v>8144</v>
      </c>
      <c r="CX224">
        <v>0</v>
      </c>
      <c r="CY224">
        <v>0</v>
      </c>
      <c r="CZ224">
        <v>0</v>
      </c>
      <c r="DA224">
        <v>0</v>
      </c>
      <c r="DB224">
        <v>558</v>
      </c>
      <c r="DC224">
        <v>218</v>
      </c>
      <c r="DD224">
        <v>28</v>
      </c>
      <c r="DE224">
        <v>748</v>
      </c>
      <c r="DF224">
        <v>10</v>
      </c>
      <c r="DG224">
        <v>0</v>
      </c>
      <c r="DH224">
        <v>0</v>
      </c>
      <c r="DI224">
        <v>10</v>
      </c>
      <c r="DJ224" t="s">
        <v>2284</v>
      </c>
      <c r="DK224">
        <v>18</v>
      </c>
      <c r="DL224">
        <v>11</v>
      </c>
      <c r="DM224">
        <v>0</v>
      </c>
      <c r="DN224">
        <v>29</v>
      </c>
      <c r="DO224" s="1">
        <v>8718</v>
      </c>
      <c r="DP224">
        <v>355</v>
      </c>
      <c r="DQ224">
        <v>152</v>
      </c>
      <c r="DR224" s="1">
        <v>8921</v>
      </c>
      <c r="DS224" t="s">
        <v>1271</v>
      </c>
      <c r="DT224">
        <v>5</v>
      </c>
      <c r="DU224" t="s">
        <v>280</v>
      </c>
      <c r="DV224" t="s">
        <v>273</v>
      </c>
      <c r="DW224" t="s">
        <v>280</v>
      </c>
      <c r="DX224" t="s">
        <v>280</v>
      </c>
      <c r="DY224" t="s">
        <v>280</v>
      </c>
      <c r="DZ224" t="s">
        <v>273</v>
      </c>
      <c r="EA224" t="s">
        <v>280</v>
      </c>
      <c r="EB224" t="s">
        <v>273</v>
      </c>
      <c r="EC224" t="s">
        <v>280</v>
      </c>
      <c r="ED224" t="s">
        <v>280</v>
      </c>
      <c r="EE224" t="s">
        <v>280</v>
      </c>
      <c r="EF224" t="s">
        <v>280</v>
      </c>
      <c r="EG224">
        <v>133</v>
      </c>
      <c r="EH224" s="1">
        <v>1470</v>
      </c>
      <c r="EI224" t="s">
        <v>281</v>
      </c>
      <c r="EJ224">
        <v>51</v>
      </c>
      <c r="EK224" t="s">
        <v>281</v>
      </c>
      <c r="EL224">
        <v>311</v>
      </c>
      <c r="EM224" t="s">
        <v>281</v>
      </c>
      <c r="EN224">
        <v>649</v>
      </c>
      <c r="EO224">
        <v>209</v>
      </c>
      <c r="EP224">
        <v>25</v>
      </c>
      <c r="EQ224">
        <v>883</v>
      </c>
      <c r="ER224">
        <v>400</v>
      </c>
      <c r="ES224">
        <v>48</v>
      </c>
      <c r="ET224">
        <v>448</v>
      </c>
      <c r="EU224">
        <v>54</v>
      </c>
      <c r="EV224">
        <v>1</v>
      </c>
      <c r="EW224">
        <v>55</v>
      </c>
      <c r="EX224">
        <v>148</v>
      </c>
      <c r="EY224">
        <v>28</v>
      </c>
      <c r="EZ224">
        <v>176</v>
      </c>
      <c r="FA224">
        <v>0</v>
      </c>
      <c r="FB224">
        <v>0</v>
      </c>
      <c r="FC224">
        <v>0</v>
      </c>
      <c r="FD224">
        <v>679</v>
      </c>
      <c r="FE224" s="1">
        <v>1251</v>
      </c>
      <c r="FF224">
        <v>286</v>
      </c>
      <c r="FG224" s="1">
        <v>1562</v>
      </c>
      <c r="FH224">
        <v>0</v>
      </c>
      <c r="FI224">
        <v>0</v>
      </c>
      <c r="FJ224" t="s">
        <v>273</v>
      </c>
      <c r="FK224" t="s">
        <v>362</v>
      </c>
      <c r="FV224" t="s">
        <v>280</v>
      </c>
      <c r="FW224" t="s">
        <v>280</v>
      </c>
      <c r="FX224" t="s">
        <v>273</v>
      </c>
      <c r="FY224" t="s">
        <v>280</v>
      </c>
      <c r="FZ224" t="s">
        <v>280</v>
      </c>
      <c r="GA224" t="s">
        <v>280</v>
      </c>
      <c r="GB224">
        <v>10</v>
      </c>
      <c r="GC224" s="12" t="s">
        <v>280</v>
      </c>
      <c r="GE224">
        <v>0</v>
      </c>
      <c r="GF224">
        <v>2</v>
      </c>
      <c r="GG224">
        <v>2</v>
      </c>
      <c r="GH224">
        <v>0</v>
      </c>
      <c r="GI224">
        <v>0</v>
      </c>
      <c r="GJ224">
        <v>6</v>
      </c>
      <c r="GK224">
        <v>8</v>
      </c>
      <c r="GL224">
        <v>6</v>
      </c>
      <c r="GM224">
        <v>2</v>
      </c>
      <c r="GN224">
        <v>0</v>
      </c>
      <c r="GO224">
        <v>8</v>
      </c>
      <c r="GP224">
        <v>0</v>
      </c>
      <c r="GQ224">
        <v>14</v>
      </c>
      <c r="GR224">
        <v>14</v>
      </c>
      <c r="GS224">
        <v>0</v>
      </c>
      <c r="GT224">
        <v>0</v>
      </c>
      <c r="GU224">
        <v>338</v>
      </c>
      <c r="GV224">
        <v>352</v>
      </c>
      <c r="GW224">
        <v>256</v>
      </c>
      <c r="GX224">
        <v>96</v>
      </c>
      <c r="GY224">
        <v>0</v>
      </c>
      <c r="GZ224">
        <v>352</v>
      </c>
      <c r="HA224">
        <v>0</v>
      </c>
      <c r="HB224">
        <v>0</v>
      </c>
      <c r="HC224">
        <v>0</v>
      </c>
      <c r="HD224">
        <v>0</v>
      </c>
      <c r="HE224">
        <v>0</v>
      </c>
      <c r="HF224">
        <v>0</v>
      </c>
      <c r="HG224">
        <v>1</v>
      </c>
      <c r="HH224">
        <v>160</v>
      </c>
      <c r="HI224" t="s">
        <v>273</v>
      </c>
      <c r="HJ224">
        <v>14</v>
      </c>
      <c r="HK224" t="s">
        <v>280</v>
      </c>
      <c r="HM224" t="s">
        <v>280</v>
      </c>
      <c r="HO224" t="s">
        <v>2285</v>
      </c>
      <c r="HP224" t="s">
        <v>273</v>
      </c>
      <c r="HQ224">
        <v>4</v>
      </c>
      <c r="HR224" t="s">
        <v>2286</v>
      </c>
      <c r="HS224" t="s">
        <v>2287</v>
      </c>
      <c r="HT224" t="s">
        <v>365</v>
      </c>
      <c r="HU224" t="s">
        <v>273</v>
      </c>
      <c r="HV224" t="s">
        <v>278</v>
      </c>
      <c r="HX224" t="s">
        <v>393</v>
      </c>
      <c r="HZ224">
        <v>50</v>
      </c>
      <c r="IA224">
        <v>50</v>
      </c>
      <c r="IB224" t="s">
        <v>280</v>
      </c>
      <c r="IC224" t="s">
        <v>280</v>
      </c>
      <c r="ID224" t="s">
        <v>280</v>
      </c>
      <c r="IE224" t="s">
        <v>280</v>
      </c>
      <c r="IF224" t="s">
        <v>280</v>
      </c>
      <c r="IG224" t="s">
        <v>280</v>
      </c>
      <c r="IH224" t="s">
        <v>280</v>
      </c>
      <c r="II224" t="s">
        <v>273</v>
      </c>
      <c r="IJ224" t="s">
        <v>280</v>
      </c>
      <c r="IK224" t="s">
        <v>280</v>
      </c>
      <c r="IL224" t="s">
        <v>280</v>
      </c>
      <c r="IM224" t="s">
        <v>280</v>
      </c>
      <c r="IN224" t="s">
        <v>280</v>
      </c>
      <c r="IO224" t="s">
        <v>280</v>
      </c>
      <c r="IP224" t="s">
        <v>280</v>
      </c>
      <c r="IQ224" t="s">
        <v>280</v>
      </c>
      <c r="IR224" t="s">
        <v>280</v>
      </c>
      <c r="IS224" t="s">
        <v>280</v>
      </c>
      <c r="IU224" t="s">
        <v>280</v>
      </c>
      <c r="IW224">
        <v>2</v>
      </c>
      <c r="IX224">
        <v>14</v>
      </c>
      <c r="IY224">
        <v>0.35</v>
      </c>
      <c r="IZ224">
        <v>0</v>
      </c>
      <c r="JA224">
        <v>0</v>
      </c>
      <c r="JB224">
        <v>0</v>
      </c>
      <c r="JC224">
        <v>0</v>
      </c>
      <c r="JD224">
        <v>0</v>
      </c>
      <c r="JE224">
        <v>0</v>
      </c>
      <c r="JF224">
        <v>0.35</v>
      </c>
      <c r="JG224" t="s">
        <v>302</v>
      </c>
      <c r="JH224" s="14">
        <v>14</v>
      </c>
      <c r="JI224">
        <v>0</v>
      </c>
      <c r="JJ224">
        <v>0</v>
      </c>
      <c r="JK224" t="s">
        <v>2288</v>
      </c>
      <c r="JL224" t="s">
        <v>302</v>
      </c>
      <c r="JM224" s="2">
        <v>46112</v>
      </c>
    </row>
    <row r="225" spans="1:273" x14ac:dyDescent="0.25">
      <c r="A225" s="7" t="s">
        <v>2289</v>
      </c>
      <c r="B225" s="7" t="s">
        <v>2290</v>
      </c>
      <c r="C225" s="7" t="s">
        <v>2291</v>
      </c>
      <c r="D225" s="7" t="s">
        <v>2292</v>
      </c>
      <c r="E225" s="7">
        <v>68669</v>
      </c>
      <c r="F225" s="7" t="s">
        <v>1984</v>
      </c>
      <c r="G225" s="7" t="s">
        <v>2293</v>
      </c>
      <c r="H225" s="7" t="s">
        <v>400</v>
      </c>
      <c r="I225" s="7">
        <v>190</v>
      </c>
      <c r="J225" s="7">
        <v>317</v>
      </c>
      <c r="K225" s="7">
        <v>0</v>
      </c>
      <c r="L225" s="7">
        <v>0</v>
      </c>
      <c r="M225" s="7">
        <v>1934</v>
      </c>
      <c r="N225" s="7"/>
      <c r="O225" s="7"/>
      <c r="P225" s="7"/>
      <c r="Q225" s="7" t="s">
        <v>274</v>
      </c>
      <c r="R225" s="7" t="s">
        <v>275</v>
      </c>
      <c r="S225" s="7" t="s">
        <v>805</v>
      </c>
      <c r="T225" s="7" t="s">
        <v>273</v>
      </c>
      <c r="U225" s="7" t="s">
        <v>277</v>
      </c>
      <c r="V225" s="7" t="s">
        <v>280</v>
      </c>
      <c r="W225" s="7">
        <v>1</v>
      </c>
      <c r="X225" s="7"/>
      <c r="Y225" s="7"/>
      <c r="Z225" s="7"/>
      <c r="AA225" s="7"/>
      <c r="AB225" s="7"/>
      <c r="AC225" s="7"/>
      <c r="AD225" s="7"/>
      <c r="AE225" s="7"/>
      <c r="AF225" s="7"/>
      <c r="AG225" s="7">
        <v>1800</v>
      </c>
      <c r="AH225" s="9"/>
      <c r="AI225" s="7"/>
      <c r="AJ225" s="7"/>
      <c r="AK225" s="8">
        <v>45474</v>
      </c>
      <c r="AL225" s="8">
        <v>45838</v>
      </c>
      <c r="AM225" s="11"/>
      <c r="AN225" s="7"/>
      <c r="AO225" s="11"/>
      <c r="AP225" s="7"/>
      <c r="AQ225" s="11"/>
      <c r="AR225" s="7"/>
      <c r="AS225" s="11"/>
      <c r="AT225" s="11"/>
      <c r="AU225" s="11"/>
      <c r="AV225" s="11"/>
      <c r="AW225" s="11"/>
      <c r="AX225" s="11"/>
      <c r="AY225" s="11"/>
      <c r="AZ225" s="11"/>
      <c r="BA225" s="7"/>
      <c r="BB225" s="11"/>
      <c r="BC225" s="11"/>
      <c r="BD225" s="11"/>
      <c r="BE225" s="11"/>
      <c r="BF225" s="7"/>
      <c r="BG225" s="11"/>
      <c r="BH225" s="11"/>
      <c r="BI225" s="11"/>
      <c r="BJ225" s="11"/>
      <c r="BK225" s="11"/>
      <c r="BL225" s="11"/>
      <c r="BM225" s="11"/>
      <c r="BN225" s="11"/>
      <c r="BO225" s="7"/>
      <c r="BP225" s="7"/>
      <c r="BQ225" s="11"/>
      <c r="BR225" s="11"/>
      <c r="BS225" s="7"/>
      <c r="BT225" s="11"/>
      <c r="BU225" s="11"/>
      <c r="BV225" s="11"/>
      <c r="BW225" s="7"/>
      <c r="BX225" s="7"/>
      <c r="BY225" s="7"/>
      <c r="BZ225" s="7"/>
      <c r="CA225" s="7"/>
      <c r="CB225" s="7"/>
      <c r="CC225" s="7"/>
      <c r="CD225" s="7"/>
      <c r="CE225" s="7"/>
      <c r="CF225" s="7"/>
      <c r="CG225" s="7"/>
      <c r="CH225" s="11"/>
      <c r="CI225" s="11"/>
      <c r="CJ225" s="11"/>
      <c r="CK225" s="11"/>
      <c r="CL225" s="11"/>
      <c r="CM225" s="11"/>
      <c r="CN225" s="11"/>
      <c r="CO225" s="11"/>
      <c r="CP225" s="11"/>
      <c r="CQ225" s="11"/>
      <c r="CR225" s="11"/>
      <c r="CS225" s="11"/>
      <c r="CT225" s="7">
        <v>0</v>
      </c>
      <c r="CU225" s="7"/>
      <c r="CV225" s="7"/>
      <c r="CW225" s="7"/>
      <c r="CX225" s="7">
        <v>0</v>
      </c>
      <c r="CY225" s="7"/>
      <c r="CZ225" s="7"/>
      <c r="DA225" s="7"/>
      <c r="DB225" s="7">
        <v>0</v>
      </c>
      <c r="DC225" s="7"/>
      <c r="DD225" s="7"/>
      <c r="DE225" s="7"/>
      <c r="DF225" s="7">
        <v>0</v>
      </c>
      <c r="DG225" s="7"/>
      <c r="DH225" s="7"/>
      <c r="DI225" s="7"/>
      <c r="DJ225" s="7"/>
      <c r="DK225" s="7">
        <v>0</v>
      </c>
      <c r="DL225" s="7"/>
      <c r="DM225" s="7"/>
      <c r="DN225" s="7"/>
      <c r="DO225" s="7">
        <v>0</v>
      </c>
      <c r="DP225" s="7"/>
      <c r="DQ225" s="7"/>
      <c r="DR225" s="7"/>
      <c r="DS225" s="7"/>
      <c r="DT225" s="7"/>
      <c r="DU225" s="7"/>
      <c r="DV225" s="7"/>
      <c r="DW225" s="7" t="s">
        <v>280</v>
      </c>
      <c r="DX225" s="7"/>
      <c r="DY225" s="7"/>
      <c r="DZ225" s="7"/>
      <c r="EA225" s="7"/>
      <c r="EB225" s="7"/>
      <c r="EC225" s="7" t="s">
        <v>280</v>
      </c>
      <c r="ED225" s="7"/>
      <c r="EE225" s="7"/>
      <c r="EF225" s="7" t="s">
        <v>280</v>
      </c>
      <c r="EG225" s="7"/>
      <c r="EH225" s="7"/>
      <c r="EI225" s="7"/>
      <c r="EJ225" s="7"/>
      <c r="EK225" s="7"/>
      <c r="EL225" s="7"/>
      <c r="EM225" s="7"/>
      <c r="EN225" s="7"/>
      <c r="EO225" s="7"/>
      <c r="EP225" s="7"/>
      <c r="EQ225" s="7"/>
      <c r="ER225" s="7"/>
      <c r="ES225" s="7"/>
      <c r="ET225" s="7"/>
      <c r="EU225" s="7"/>
      <c r="EV225" s="7"/>
      <c r="EW225" s="7"/>
      <c r="EX225" s="7"/>
      <c r="EY225" s="7"/>
      <c r="EZ225" s="7"/>
      <c r="FA225" s="7"/>
      <c r="FB225" s="7"/>
      <c r="FC225" s="7"/>
      <c r="FD225" s="7"/>
      <c r="FE225" s="7"/>
      <c r="FF225" s="7"/>
      <c r="FG225" s="7"/>
      <c r="FH225" s="7"/>
      <c r="FI225" s="7"/>
      <c r="FJ225" s="7"/>
      <c r="FK225" s="7"/>
      <c r="FL225" s="7"/>
      <c r="FM225" s="7"/>
      <c r="FN225" s="7"/>
      <c r="FO225" s="7"/>
      <c r="FP225" s="7"/>
      <c r="FQ225" s="7"/>
      <c r="FR225" s="7"/>
      <c r="FS225" s="7"/>
      <c r="FT225" s="7"/>
      <c r="FU225" s="7"/>
      <c r="FV225" s="7"/>
      <c r="FW225" s="7"/>
      <c r="FX225" s="7" t="s">
        <v>273</v>
      </c>
      <c r="FY225" s="7"/>
      <c r="FZ225" s="7"/>
      <c r="GA225" s="7" t="s">
        <v>280</v>
      </c>
      <c r="GB225" s="7"/>
      <c r="GC225" s="13"/>
      <c r="GD225" s="7"/>
      <c r="GE225" s="7"/>
      <c r="GF225" s="7"/>
      <c r="GG225" s="7"/>
      <c r="GH225" s="7"/>
      <c r="GI225" s="7"/>
      <c r="GJ225" s="7"/>
      <c r="GK225" s="7"/>
      <c r="GL225" s="7"/>
      <c r="GM225" s="7"/>
      <c r="GN225" s="7"/>
      <c r="GO225" s="7"/>
      <c r="GP225" s="7"/>
      <c r="GQ225" s="7"/>
      <c r="GR225" s="7"/>
      <c r="GS225" s="7"/>
      <c r="GT225" s="7"/>
      <c r="GU225" s="7"/>
      <c r="GV225" s="7"/>
      <c r="GW225" s="7"/>
      <c r="GX225" s="7"/>
      <c r="GY225" s="7"/>
      <c r="GZ225" s="7"/>
      <c r="HA225" s="7"/>
      <c r="HB225" s="7"/>
      <c r="HC225" s="7"/>
      <c r="HD225" s="7"/>
      <c r="HE225" s="7"/>
      <c r="HF225" s="7"/>
      <c r="HG225" s="7"/>
      <c r="HH225" s="7"/>
      <c r="HI225" s="7"/>
      <c r="HJ225" s="7"/>
      <c r="HK225" s="7"/>
      <c r="HL225" s="7"/>
      <c r="HM225" s="7"/>
      <c r="HN225" s="7"/>
      <c r="HO225" s="7"/>
      <c r="HP225" s="7"/>
      <c r="HQ225" s="7"/>
      <c r="HR225" s="7"/>
      <c r="HS225" s="7"/>
      <c r="HT225" s="7"/>
      <c r="HU225" s="7"/>
      <c r="HV225" s="7"/>
      <c r="HW225" s="7"/>
      <c r="HX225" s="7"/>
      <c r="HY225" s="7"/>
      <c r="HZ225" s="7"/>
      <c r="IA225" s="7"/>
      <c r="IB225" s="7"/>
      <c r="IC225" s="7"/>
      <c r="ID225" s="7"/>
      <c r="IE225" s="7"/>
      <c r="IF225" s="7"/>
      <c r="IG225" s="7"/>
      <c r="IH225" s="7"/>
      <c r="II225" s="7"/>
      <c r="IJ225" s="7"/>
      <c r="IK225" s="7"/>
      <c r="IL225" s="7"/>
      <c r="IM225" s="7"/>
      <c r="IN225" s="7"/>
      <c r="IO225" s="7"/>
      <c r="IP225" s="7"/>
      <c r="IQ225" s="7"/>
      <c r="IR225" s="7"/>
      <c r="IS225" s="7"/>
      <c r="IT225" s="7"/>
      <c r="IU225" s="7"/>
      <c r="IV225" s="7"/>
      <c r="IW225" s="7"/>
      <c r="IX225" s="7"/>
      <c r="IY225" s="7"/>
      <c r="IZ225" s="7"/>
      <c r="JA225" s="7"/>
      <c r="JB225" s="7"/>
      <c r="JC225" s="7"/>
      <c r="JD225" s="7"/>
      <c r="JE225" s="7"/>
      <c r="JF225" s="7"/>
      <c r="JG225" s="7"/>
      <c r="JH225" s="15"/>
      <c r="JI225" s="7"/>
      <c r="JJ225" s="7"/>
      <c r="JK225" s="7"/>
      <c r="JL225" s="7"/>
      <c r="JM225" s="7"/>
    </row>
    <row r="226" spans="1:273" x14ac:dyDescent="0.25">
      <c r="A226" t="s">
        <v>2800</v>
      </c>
      <c r="B226" t="s">
        <v>2801</v>
      </c>
      <c r="C226" t="s">
        <v>2801</v>
      </c>
      <c r="D226" t="s">
        <v>2802</v>
      </c>
      <c r="E226">
        <v>68454</v>
      </c>
      <c r="F226" t="s">
        <v>1607</v>
      </c>
      <c r="G226" t="s">
        <v>2803</v>
      </c>
      <c r="H226" t="s">
        <v>400</v>
      </c>
      <c r="I226">
        <v>305</v>
      </c>
      <c r="J226">
        <v>305</v>
      </c>
      <c r="K226">
        <v>0</v>
      </c>
      <c r="L226">
        <v>0</v>
      </c>
      <c r="M226">
        <v>1991</v>
      </c>
      <c r="N226">
        <v>1991</v>
      </c>
      <c r="O226" t="s">
        <v>280</v>
      </c>
      <c r="Q226" t="s">
        <v>274</v>
      </c>
      <c r="R226" t="s">
        <v>275</v>
      </c>
      <c r="S226" t="s">
        <v>276</v>
      </c>
      <c r="T226" t="s">
        <v>280</v>
      </c>
      <c r="U226" t="s">
        <v>277</v>
      </c>
      <c r="W226">
        <v>1</v>
      </c>
      <c r="X226" t="s">
        <v>273</v>
      </c>
      <c r="Y226" t="s">
        <v>273</v>
      </c>
      <c r="Z226">
        <v>12</v>
      </c>
      <c r="AA226" t="s">
        <v>280</v>
      </c>
      <c r="AF226" t="s">
        <v>2804</v>
      </c>
      <c r="AG226" s="1">
        <v>1080</v>
      </c>
      <c r="AH226" s="1">
        <v>208</v>
      </c>
      <c r="AI226">
        <v>52</v>
      </c>
      <c r="AJ226">
        <v>208</v>
      </c>
      <c r="AK226" s="2">
        <v>45566</v>
      </c>
      <c r="AL226" s="2">
        <v>45930</v>
      </c>
      <c r="AM226" s="10">
        <v>0</v>
      </c>
      <c r="AO226" s="10"/>
      <c r="AQ226" s="10"/>
      <c r="AS226" s="10"/>
      <c r="AT226" s="10">
        <v>0</v>
      </c>
      <c r="AU226" s="10">
        <v>200</v>
      </c>
      <c r="AV226" s="10">
        <v>0</v>
      </c>
      <c r="AW226" s="10">
        <v>0</v>
      </c>
      <c r="AX226" s="10">
        <v>0</v>
      </c>
      <c r="AY226" s="10">
        <v>0</v>
      </c>
      <c r="AZ226" s="10">
        <v>200</v>
      </c>
      <c r="BB226" s="10">
        <v>0</v>
      </c>
      <c r="BC226" s="10">
        <v>0</v>
      </c>
      <c r="BD226" s="10">
        <v>0</v>
      </c>
      <c r="BE226" s="10">
        <v>0</v>
      </c>
      <c r="BF226" t="s">
        <v>2805</v>
      </c>
      <c r="BG226" s="10">
        <v>3304</v>
      </c>
      <c r="BH226" s="10">
        <v>3304</v>
      </c>
      <c r="BI226" s="10">
        <v>3504</v>
      </c>
      <c r="BJ226" s="10">
        <v>0</v>
      </c>
      <c r="BK226" s="10">
        <v>0</v>
      </c>
      <c r="BL226" s="10">
        <v>0</v>
      </c>
      <c r="BM226" s="10">
        <v>0</v>
      </c>
      <c r="BN226" s="10">
        <v>0</v>
      </c>
      <c r="BO226" t="s">
        <v>280</v>
      </c>
      <c r="BQ226" s="10"/>
      <c r="BR226" s="10"/>
      <c r="BS226">
        <v>0</v>
      </c>
      <c r="BT226" s="10">
        <v>0</v>
      </c>
      <c r="BU226" s="10">
        <v>0</v>
      </c>
      <c r="BV226" s="10">
        <v>0</v>
      </c>
      <c r="BW226" t="s">
        <v>280</v>
      </c>
      <c r="BX226" t="s">
        <v>280</v>
      </c>
      <c r="BY226" t="s">
        <v>280</v>
      </c>
      <c r="BZ226" t="s">
        <v>280</v>
      </c>
      <c r="CA226" t="s">
        <v>280</v>
      </c>
      <c r="CB226" t="s">
        <v>280</v>
      </c>
      <c r="CC226" t="s">
        <v>280</v>
      </c>
      <c r="CD226" t="s">
        <v>280</v>
      </c>
      <c r="CE226" t="s">
        <v>280</v>
      </c>
      <c r="CF226" t="s">
        <v>280</v>
      </c>
      <c r="CH226" s="10">
        <v>843</v>
      </c>
      <c r="CI226" s="10">
        <v>0</v>
      </c>
      <c r="CJ226" s="10">
        <v>0</v>
      </c>
      <c r="CK226" s="10">
        <v>843</v>
      </c>
      <c r="CL226" s="10">
        <v>0</v>
      </c>
      <c r="CM226" s="10">
        <v>0</v>
      </c>
      <c r="CN226" s="10">
        <v>0</v>
      </c>
      <c r="CO226" s="10">
        <v>0</v>
      </c>
      <c r="CP226" s="10">
        <v>390</v>
      </c>
      <c r="CQ226" s="10">
        <v>390</v>
      </c>
      <c r="CR226" s="10">
        <v>1233</v>
      </c>
      <c r="CS226" s="10">
        <v>0</v>
      </c>
      <c r="CT226" s="1">
        <v>11239</v>
      </c>
      <c r="CU226">
        <v>95</v>
      </c>
      <c r="CV226">
        <v>147</v>
      </c>
      <c r="CW226" s="1">
        <v>11187</v>
      </c>
      <c r="CX226">
        <v>63</v>
      </c>
      <c r="CY226">
        <v>0</v>
      </c>
      <c r="CZ226">
        <v>0</v>
      </c>
      <c r="DA226">
        <v>63</v>
      </c>
      <c r="DB226">
        <v>39</v>
      </c>
      <c r="DC226">
        <v>0</v>
      </c>
      <c r="DD226">
        <v>0</v>
      </c>
      <c r="DE226">
        <v>39</v>
      </c>
      <c r="DF226">
        <v>0</v>
      </c>
      <c r="DG226">
        <v>0</v>
      </c>
      <c r="DH226">
        <v>0</v>
      </c>
      <c r="DI226">
        <v>0</v>
      </c>
      <c r="DJ226" t="s">
        <v>1482</v>
      </c>
      <c r="DK226">
        <v>27</v>
      </c>
      <c r="DL226">
        <v>4</v>
      </c>
      <c r="DM226">
        <v>0</v>
      </c>
      <c r="DN226">
        <v>31</v>
      </c>
      <c r="DO226" s="1">
        <v>11368</v>
      </c>
      <c r="DP226">
        <v>99</v>
      </c>
      <c r="DQ226">
        <v>147</v>
      </c>
      <c r="DR226" s="1">
        <v>11320</v>
      </c>
      <c r="DS226" t="s">
        <v>297</v>
      </c>
      <c r="DT226">
        <v>0</v>
      </c>
      <c r="DU226" t="s">
        <v>280</v>
      </c>
      <c r="DV226" t="s">
        <v>280</v>
      </c>
      <c r="DW226" t="s">
        <v>280</v>
      </c>
      <c r="DX226" t="s">
        <v>280</v>
      </c>
      <c r="DY226" t="s">
        <v>280</v>
      </c>
      <c r="DZ226" t="s">
        <v>280</v>
      </c>
      <c r="EA226" t="s">
        <v>280</v>
      </c>
      <c r="EB226" t="s">
        <v>280</v>
      </c>
      <c r="EC226" t="s">
        <v>280</v>
      </c>
      <c r="ED226" t="s">
        <v>280</v>
      </c>
      <c r="EE226" t="s">
        <v>280</v>
      </c>
      <c r="EF226" t="s">
        <v>280</v>
      </c>
      <c r="EG226">
        <v>35</v>
      </c>
      <c r="EH226">
        <v>402</v>
      </c>
      <c r="EI226" t="s">
        <v>281</v>
      </c>
      <c r="EJ226">
        <v>17</v>
      </c>
      <c r="EK226" t="s">
        <v>285</v>
      </c>
      <c r="EL226">
        <v>0</v>
      </c>
      <c r="EM226" t="s">
        <v>312</v>
      </c>
      <c r="EN226">
        <v>268</v>
      </c>
      <c r="EO226">
        <v>171</v>
      </c>
      <c r="EP226">
        <v>27</v>
      </c>
      <c r="EQ226">
        <v>466</v>
      </c>
      <c r="ER226">
        <v>0</v>
      </c>
      <c r="ES226">
        <v>0</v>
      </c>
      <c r="ET226">
        <v>0</v>
      </c>
      <c r="EU226">
        <v>0</v>
      </c>
      <c r="EV226">
        <v>0</v>
      </c>
      <c r="EW226">
        <v>0</v>
      </c>
      <c r="EX226">
        <v>0</v>
      </c>
      <c r="EY226">
        <v>0</v>
      </c>
      <c r="EZ226">
        <v>0</v>
      </c>
      <c r="FA226">
        <v>0</v>
      </c>
      <c r="FB226">
        <v>0</v>
      </c>
      <c r="FC226">
        <v>0</v>
      </c>
      <c r="FD226">
        <v>0</v>
      </c>
      <c r="FE226">
        <v>268</v>
      </c>
      <c r="FF226">
        <v>171</v>
      </c>
      <c r="FG226">
        <v>466</v>
      </c>
      <c r="FH226">
        <v>0</v>
      </c>
      <c r="FI226">
        <v>80</v>
      </c>
      <c r="FJ226" t="s">
        <v>280</v>
      </c>
      <c r="FK226" t="s">
        <v>362</v>
      </c>
      <c r="FV226" t="s">
        <v>280</v>
      </c>
      <c r="FW226" t="s">
        <v>280</v>
      </c>
      <c r="FX226" t="s">
        <v>273</v>
      </c>
      <c r="FY226" t="s">
        <v>280</v>
      </c>
      <c r="FZ226" t="s">
        <v>280</v>
      </c>
      <c r="GA226" t="s">
        <v>280</v>
      </c>
      <c r="GB226">
        <v>5</v>
      </c>
      <c r="GC226" s="12" t="s">
        <v>280</v>
      </c>
      <c r="GE226">
        <v>1</v>
      </c>
      <c r="GF226">
        <v>0</v>
      </c>
      <c r="GG226">
        <v>1</v>
      </c>
      <c r="GH226">
        <v>0</v>
      </c>
      <c r="GI226">
        <v>1</v>
      </c>
      <c r="GJ226">
        <v>3</v>
      </c>
      <c r="GK226">
        <v>5</v>
      </c>
      <c r="GL226">
        <v>3</v>
      </c>
      <c r="GM226">
        <v>2</v>
      </c>
      <c r="GN226">
        <v>0</v>
      </c>
      <c r="GO226">
        <v>5</v>
      </c>
      <c r="GP226">
        <v>4</v>
      </c>
      <c r="GQ226">
        <v>0</v>
      </c>
      <c r="GR226">
        <v>4</v>
      </c>
      <c r="GS226">
        <v>0</v>
      </c>
      <c r="GT226">
        <v>16</v>
      </c>
      <c r="GU226">
        <v>74</v>
      </c>
      <c r="GV226">
        <v>94</v>
      </c>
      <c r="GW226">
        <v>39</v>
      </c>
      <c r="GX226">
        <v>55</v>
      </c>
      <c r="GY226">
        <v>0</v>
      </c>
      <c r="GZ226">
        <v>94</v>
      </c>
      <c r="HA226">
        <v>0</v>
      </c>
      <c r="HB226">
        <v>0</v>
      </c>
      <c r="HC226">
        <v>4</v>
      </c>
      <c r="HD226">
        <v>4</v>
      </c>
      <c r="HE226">
        <v>0</v>
      </c>
      <c r="HF226">
        <v>0</v>
      </c>
      <c r="HG226">
        <v>0</v>
      </c>
      <c r="HH226">
        <v>0</v>
      </c>
      <c r="HI226" t="s">
        <v>280</v>
      </c>
      <c r="HK226" t="s">
        <v>280</v>
      </c>
      <c r="HM226" t="s">
        <v>280</v>
      </c>
      <c r="HO226" t="s">
        <v>2806</v>
      </c>
      <c r="HP226" t="s">
        <v>280</v>
      </c>
      <c r="HR226" t="s">
        <v>2807</v>
      </c>
      <c r="HS226" t="s">
        <v>283</v>
      </c>
      <c r="HT226" t="s">
        <v>365</v>
      </c>
      <c r="HU226" t="s">
        <v>280</v>
      </c>
      <c r="HX226" t="s">
        <v>366</v>
      </c>
      <c r="HZ226">
        <v>38</v>
      </c>
      <c r="IA226">
        <v>38</v>
      </c>
      <c r="IB226" t="s">
        <v>280</v>
      </c>
      <c r="IC226" t="s">
        <v>280</v>
      </c>
      <c r="ID226" t="s">
        <v>280</v>
      </c>
      <c r="IE226" t="s">
        <v>280</v>
      </c>
      <c r="IF226" t="s">
        <v>280</v>
      </c>
      <c r="IG226" t="s">
        <v>280</v>
      </c>
      <c r="IH226" t="s">
        <v>280</v>
      </c>
      <c r="II226" t="s">
        <v>280</v>
      </c>
      <c r="IJ226" t="s">
        <v>280</v>
      </c>
      <c r="IK226" t="s">
        <v>280</v>
      </c>
      <c r="IL226" t="s">
        <v>280</v>
      </c>
      <c r="IM226" t="s">
        <v>280</v>
      </c>
      <c r="IN226" t="s">
        <v>280</v>
      </c>
      <c r="IO226" t="s">
        <v>280</v>
      </c>
      <c r="IP226" t="s">
        <v>280</v>
      </c>
      <c r="IQ226" t="s">
        <v>280</v>
      </c>
      <c r="IR226" t="s">
        <v>280</v>
      </c>
      <c r="IS226" t="s">
        <v>280</v>
      </c>
      <c r="IU226" t="s">
        <v>280</v>
      </c>
      <c r="IW226">
        <v>0</v>
      </c>
      <c r="IX226">
        <v>0</v>
      </c>
      <c r="IY226">
        <v>0</v>
      </c>
      <c r="IZ226">
        <v>0</v>
      </c>
      <c r="JA226">
        <v>0</v>
      </c>
      <c r="JB226">
        <v>0</v>
      </c>
      <c r="JC226">
        <v>0</v>
      </c>
      <c r="JD226">
        <v>0</v>
      </c>
      <c r="JE226">
        <v>0</v>
      </c>
      <c r="JF226">
        <v>0</v>
      </c>
      <c r="JG226" t="s">
        <v>302</v>
      </c>
      <c r="JH226" s="14">
        <v>0</v>
      </c>
      <c r="JI226">
        <v>4</v>
      </c>
      <c r="JJ226">
        <v>4</v>
      </c>
      <c r="JK226" t="s">
        <v>2808</v>
      </c>
      <c r="JL226" t="s">
        <v>302</v>
      </c>
      <c r="JM226" s="2">
        <v>46092</v>
      </c>
    </row>
    <row r="227" spans="1:273" x14ac:dyDescent="0.25">
      <c r="A227" t="s">
        <v>2294</v>
      </c>
      <c r="B227" t="s">
        <v>2295</v>
      </c>
      <c r="C227" t="s">
        <v>2295</v>
      </c>
      <c r="D227" t="s">
        <v>2296</v>
      </c>
      <c r="E227">
        <v>69201</v>
      </c>
      <c r="F227" t="s">
        <v>2297</v>
      </c>
      <c r="G227" t="s">
        <v>2298</v>
      </c>
      <c r="H227" t="s">
        <v>272</v>
      </c>
      <c r="I227" s="1">
        <v>2642</v>
      </c>
      <c r="J227" s="1">
        <v>5558</v>
      </c>
      <c r="K227">
        <v>0</v>
      </c>
      <c r="L227">
        <v>1</v>
      </c>
      <c r="M227">
        <v>1968</v>
      </c>
      <c r="N227">
        <v>2016</v>
      </c>
      <c r="O227" t="s">
        <v>280</v>
      </c>
      <c r="Q227" t="s">
        <v>274</v>
      </c>
      <c r="R227" t="s">
        <v>1214</v>
      </c>
      <c r="S227" t="s">
        <v>389</v>
      </c>
      <c r="T227" t="s">
        <v>273</v>
      </c>
      <c r="U227" t="s">
        <v>277</v>
      </c>
      <c r="W227">
        <v>1</v>
      </c>
      <c r="X227" t="s">
        <v>273</v>
      </c>
      <c r="Y227" t="s">
        <v>273</v>
      </c>
      <c r="Z227">
        <v>96</v>
      </c>
      <c r="AA227" t="s">
        <v>273</v>
      </c>
      <c r="AF227" t="s">
        <v>2299</v>
      </c>
      <c r="AG227" s="1">
        <v>8000</v>
      </c>
      <c r="AH227" s="1">
        <v>2340</v>
      </c>
      <c r="AI227">
        <v>52</v>
      </c>
      <c r="AJ227" s="1">
        <v>2700</v>
      </c>
      <c r="AK227" s="2">
        <v>45566</v>
      </c>
      <c r="AL227" s="2">
        <v>45930</v>
      </c>
      <c r="AM227" s="10">
        <v>157605</v>
      </c>
      <c r="AO227" s="10"/>
      <c r="AP227" t="s">
        <v>2300</v>
      </c>
      <c r="AQ227" s="10">
        <v>122293</v>
      </c>
      <c r="AS227" s="10"/>
      <c r="AT227" s="10">
        <v>279898</v>
      </c>
      <c r="AU227" s="10">
        <v>2716</v>
      </c>
      <c r="AV227" s="10">
        <v>0</v>
      </c>
      <c r="AW227" s="10">
        <v>0</v>
      </c>
      <c r="AX227" s="10">
        <v>0</v>
      </c>
      <c r="AY227" s="10">
        <v>0</v>
      </c>
      <c r="AZ227" s="10">
        <v>2716</v>
      </c>
      <c r="BB227" s="10">
        <v>0</v>
      </c>
      <c r="BC227" s="10">
        <v>0</v>
      </c>
      <c r="BD227" s="10">
        <v>1268</v>
      </c>
      <c r="BE227" s="10">
        <v>0</v>
      </c>
      <c r="BF227" t="s">
        <v>2301</v>
      </c>
      <c r="BG227" s="10">
        <v>39722</v>
      </c>
      <c r="BH227" s="10">
        <v>40990</v>
      </c>
      <c r="BI227" s="10">
        <v>323604</v>
      </c>
      <c r="BJ227" s="10">
        <v>0</v>
      </c>
      <c r="BK227" s="10">
        <v>0</v>
      </c>
      <c r="BL227" s="10">
        <v>0</v>
      </c>
      <c r="BM227" s="10">
        <v>0</v>
      </c>
      <c r="BN227" s="10">
        <v>0</v>
      </c>
      <c r="BO227" t="s">
        <v>273</v>
      </c>
      <c r="BP227" t="s">
        <v>2302</v>
      </c>
      <c r="BQ227" s="10">
        <v>30</v>
      </c>
      <c r="BR227" s="10">
        <v>0</v>
      </c>
      <c r="BS227">
        <v>15</v>
      </c>
      <c r="BT227" s="10">
        <v>150646</v>
      </c>
      <c r="BU227" s="10">
        <v>66277</v>
      </c>
      <c r="BV227" s="10">
        <v>216923</v>
      </c>
      <c r="BW227" t="s">
        <v>273</v>
      </c>
      <c r="BX227" t="s">
        <v>273</v>
      </c>
      <c r="BY227" t="s">
        <v>273</v>
      </c>
      <c r="BZ227" t="s">
        <v>273</v>
      </c>
      <c r="CA227" t="s">
        <v>273</v>
      </c>
      <c r="CB227" t="s">
        <v>273</v>
      </c>
      <c r="CC227" t="s">
        <v>273</v>
      </c>
      <c r="CD227" t="s">
        <v>273</v>
      </c>
      <c r="CE227" t="s">
        <v>273</v>
      </c>
      <c r="CF227" t="s">
        <v>273</v>
      </c>
      <c r="CH227" s="10">
        <v>12618</v>
      </c>
      <c r="CI227" s="10">
        <v>9351</v>
      </c>
      <c r="CJ227" s="10">
        <v>0</v>
      </c>
      <c r="CK227" s="10">
        <v>21969</v>
      </c>
      <c r="CL227" s="10">
        <v>1691</v>
      </c>
      <c r="CM227" s="10">
        <v>4758</v>
      </c>
      <c r="CN227" s="10">
        <v>360</v>
      </c>
      <c r="CO227" s="10">
        <v>405</v>
      </c>
      <c r="CP227" s="10">
        <v>73822</v>
      </c>
      <c r="CQ227" s="10">
        <v>81036</v>
      </c>
      <c r="CR227" s="10">
        <v>319928</v>
      </c>
      <c r="CS227" s="10">
        <v>0</v>
      </c>
      <c r="CT227" s="1">
        <v>25254</v>
      </c>
      <c r="CU227" s="1">
        <v>1350</v>
      </c>
      <c r="CV227">
        <v>821</v>
      </c>
      <c r="CW227" s="1">
        <v>25783</v>
      </c>
      <c r="CX227" s="1">
        <v>1065</v>
      </c>
      <c r="CY227">
        <v>0</v>
      </c>
      <c r="CZ227">
        <v>212</v>
      </c>
      <c r="DA227">
        <v>853</v>
      </c>
      <c r="DB227" s="1">
        <v>1633</v>
      </c>
      <c r="DC227">
        <v>23</v>
      </c>
      <c r="DD227">
        <v>10</v>
      </c>
      <c r="DE227" s="1">
        <v>1646</v>
      </c>
      <c r="DF227">
        <v>19</v>
      </c>
      <c r="DG227">
        <v>0</v>
      </c>
      <c r="DH227">
        <v>0</v>
      </c>
      <c r="DI227">
        <v>19</v>
      </c>
      <c r="DJ227" t="s">
        <v>2303</v>
      </c>
      <c r="DK227">
        <v>238</v>
      </c>
      <c r="DL227">
        <v>12</v>
      </c>
      <c r="DM227">
        <v>0</v>
      </c>
      <c r="DN227">
        <v>250</v>
      </c>
      <c r="DO227" s="1">
        <v>28190</v>
      </c>
      <c r="DP227" s="1">
        <v>1385</v>
      </c>
      <c r="DQ227" s="1">
        <v>1043</v>
      </c>
      <c r="DR227" s="1">
        <v>28532</v>
      </c>
      <c r="DS227" t="s">
        <v>2304</v>
      </c>
      <c r="DT227">
        <v>0</v>
      </c>
      <c r="DU227" t="s">
        <v>280</v>
      </c>
      <c r="DV227" t="s">
        <v>273</v>
      </c>
      <c r="DW227" t="s">
        <v>280</v>
      </c>
      <c r="DX227" t="s">
        <v>280</v>
      </c>
      <c r="DY227" t="s">
        <v>280</v>
      </c>
      <c r="DZ227" t="s">
        <v>273</v>
      </c>
      <c r="EA227" t="s">
        <v>280</v>
      </c>
      <c r="EB227" t="s">
        <v>273</v>
      </c>
      <c r="EC227" t="s">
        <v>280</v>
      </c>
      <c r="ED227" t="s">
        <v>280</v>
      </c>
      <c r="EE227" t="s">
        <v>280</v>
      </c>
      <c r="EF227" t="s">
        <v>280</v>
      </c>
      <c r="EG227" s="1">
        <v>2234</v>
      </c>
      <c r="EH227" s="1">
        <v>32500</v>
      </c>
      <c r="EI227" t="s">
        <v>285</v>
      </c>
      <c r="EJ227" s="1">
        <v>8000</v>
      </c>
      <c r="EK227" t="s">
        <v>285</v>
      </c>
      <c r="EL227" s="1">
        <v>3000</v>
      </c>
      <c r="EM227" t="s">
        <v>285</v>
      </c>
      <c r="EN227" s="1">
        <v>11127</v>
      </c>
      <c r="EO227" s="1">
        <v>19927</v>
      </c>
      <c r="EP227">
        <v>229</v>
      </c>
      <c r="EQ227" s="1">
        <v>31283</v>
      </c>
      <c r="ER227" s="1">
        <v>3762</v>
      </c>
      <c r="ES227">
        <v>541</v>
      </c>
      <c r="ET227" s="1">
        <v>4303</v>
      </c>
      <c r="EU227" s="1">
        <v>2174</v>
      </c>
      <c r="EV227">
        <v>33</v>
      </c>
      <c r="EW227" s="1">
        <v>2207</v>
      </c>
      <c r="EX227" s="1">
        <v>8180</v>
      </c>
      <c r="EY227" s="1">
        <v>1134</v>
      </c>
      <c r="EZ227" s="1">
        <v>9314</v>
      </c>
      <c r="FA227">
        <v>0</v>
      </c>
      <c r="FB227">
        <v>0</v>
      </c>
      <c r="FC227">
        <v>0</v>
      </c>
      <c r="FD227" s="1">
        <v>15824</v>
      </c>
      <c r="FE227" s="1">
        <v>25243</v>
      </c>
      <c r="FF227" s="1">
        <v>21635</v>
      </c>
      <c r="FG227" s="1">
        <v>47107</v>
      </c>
      <c r="FH227">
        <v>0</v>
      </c>
      <c r="FI227">
        <v>120</v>
      </c>
      <c r="FJ227" t="s">
        <v>280</v>
      </c>
      <c r="FK227" t="s">
        <v>282</v>
      </c>
      <c r="FQ227" t="s">
        <v>273</v>
      </c>
      <c r="FR227" t="s">
        <v>273</v>
      </c>
      <c r="FS227" t="s">
        <v>273</v>
      </c>
      <c r="FT227" t="s">
        <v>273</v>
      </c>
      <c r="FV227" t="s">
        <v>280</v>
      </c>
      <c r="FW227" t="s">
        <v>280</v>
      </c>
      <c r="FX227" t="s">
        <v>273</v>
      </c>
      <c r="FY227" t="s">
        <v>280</v>
      </c>
      <c r="FZ227" t="s">
        <v>280</v>
      </c>
      <c r="GA227" t="s">
        <v>280</v>
      </c>
      <c r="GB227">
        <v>13</v>
      </c>
      <c r="GC227" s="12" t="s">
        <v>273</v>
      </c>
      <c r="GD227" s="1">
        <v>12457</v>
      </c>
      <c r="GE227">
        <v>51</v>
      </c>
      <c r="GF227">
        <v>64</v>
      </c>
      <c r="GG227">
        <v>115</v>
      </c>
      <c r="GH227">
        <v>42</v>
      </c>
      <c r="GI227">
        <v>62</v>
      </c>
      <c r="GJ227">
        <v>71</v>
      </c>
      <c r="GK227">
        <v>290</v>
      </c>
      <c r="GL227">
        <v>290</v>
      </c>
      <c r="GM227">
        <v>0</v>
      </c>
      <c r="GN227">
        <v>0</v>
      </c>
      <c r="GO227">
        <v>290</v>
      </c>
      <c r="GP227" s="1">
        <v>1343</v>
      </c>
      <c r="GQ227" s="1">
        <v>1182</v>
      </c>
      <c r="GR227" s="1">
        <v>2525</v>
      </c>
      <c r="GS227">
        <v>431</v>
      </c>
      <c r="GT227" s="1">
        <v>1301</v>
      </c>
      <c r="GU227" s="1">
        <v>1330</v>
      </c>
      <c r="GV227" s="1">
        <v>5587</v>
      </c>
      <c r="GW227" s="1">
        <v>5587</v>
      </c>
      <c r="GX227">
        <v>0</v>
      </c>
      <c r="GY227">
        <v>0</v>
      </c>
      <c r="GZ227" s="1">
        <v>5587</v>
      </c>
      <c r="HA227">
        <v>0</v>
      </c>
      <c r="HB227">
        <v>0</v>
      </c>
      <c r="HC227">
        <v>32</v>
      </c>
      <c r="HD227" s="1">
        <v>1500</v>
      </c>
      <c r="HE227">
        <v>3</v>
      </c>
      <c r="HG227">
        <v>108</v>
      </c>
      <c r="HH227" s="1">
        <v>1607</v>
      </c>
      <c r="HI227" t="s">
        <v>273</v>
      </c>
      <c r="HJ227">
        <v>50</v>
      </c>
      <c r="HK227" t="s">
        <v>280</v>
      </c>
      <c r="HM227" t="s">
        <v>280</v>
      </c>
      <c r="HO227" t="s">
        <v>944</v>
      </c>
      <c r="HP227" t="s">
        <v>273</v>
      </c>
      <c r="HQ227">
        <v>5</v>
      </c>
      <c r="HR227" t="s">
        <v>443</v>
      </c>
      <c r="HS227" t="s">
        <v>523</v>
      </c>
      <c r="HT227" t="s">
        <v>299</v>
      </c>
      <c r="HU227" t="s">
        <v>273</v>
      </c>
      <c r="HV227" t="s">
        <v>278</v>
      </c>
      <c r="HX227" t="s">
        <v>393</v>
      </c>
      <c r="HY227" t="s">
        <v>2305</v>
      </c>
      <c r="HZ227">
        <v>90</v>
      </c>
      <c r="IA227">
        <v>43</v>
      </c>
      <c r="IB227" t="s">
        <v>273</v>
      </c>
      <c r="IC227" t="s">
        <v>280</v>
      </c>
      <c r="ID227" t="s">
        <v>280</v>
      </c>
      <c r="IE227" t="s">
        <v>280</v>
      </c>
      <c r="IF227" t="s">
        <v>280</v>
      </c>
      <c r="IG227" t="s">
        <v>280</v>
      </c>
      <c r="IH227" t="s">
        <v>273</v>
      </c>
      <c r="II227" t="s">
        <v>280</v>
      </c>
      <c r="IJ227" t="s">
        <v>280</v>
      </c>
      <c r="IK227" t="s">
        <v>273</v>
      </c>
      <c r="IL227" t="s">
        <v>280</v>
      </c>
      <c r="IM227" t="s">
        <v>280</v>
      </c>
      <c r="IN227" t="s">
        <v>280</v>
      </c>
      <c r="IO227" t="s">
        <v>280</v>
      </c>
      <c r="IP227" t="s">
        <v>280</v>
      </c>
      <c r="IQ227" t="s">
        <v>280</v>
      </c>
      <c r="IR227" t="s">
        <v>280</v>
      </c>
      <c r="IS227" t="s">
        <v>280</v>
      </c>
      <c r="IU227" t="s">
        <v>280</v>
      </c>
      <c r="IW227">
        <v>4</v>
      </c>
      <c r="IX227">
        <v>129</v>
      </c>
      <c r="IY227">
        <v>3.23</v>
      </c>
      <c r="IZ227">
        <v>0</v>
      </c>
      <c r="JA227">
        <v>0</v>
      </c>
      <c r="JB227">
        <v>0</v>
      </c>
      <c r="JC227">
        <v>1</v>
      </c>
      <c r="JD227">
        <v>7</v>
      </c>
      <c r="JE227">
        <v>0.17</v>
      </c>
      <c r="JF227">
        <v>3.4</v>
      </c>
      <c r="JG227" t="s">
        <v>302</v>
      </c>
      <c r="JH227" s="14">
        <v>29.93</v>
      </c>
      <c r="JI227">
        <v>16</v>
      </c>
      <c r="JJ227">
        <v>4</v>
      </c>
      <c r="JK227" t="s">
        <v>2306</v>
      </c>
      <c r="JL227" t="s">
        <v>302</v>
      </c>
      <c r="JM227" s="2">
        <v>46052</v>
      </c>
    </row>
    <row r="228" spans="1:273" x14ac:dyDescent="0.25">
      <c r="A228" t="s">
        <v>2307</v>
      </c>
      <c r="B228" t="s">
        <v>2308</v>
      </c>
      <c r="C228" t="s">
        <v>2309</v>
      </c>
      <c r="D228" t="s">
        <v>355</v>
      </c>
      <c r="E228">
        <v>68064</v>
      </c>
      <c r="F228" t="s">
        <v>584</v>
      </c>
      <c r="G228" t="s">
        <v>2310</v>
      </c>
      <c r="H228" t="s">
        <v>310</v>
      </c>
      <c r="I228" s="1">
        <v>3336</v>
      </c>
      <c r="J228" s="1">
        <v>4306</v>
      </c>
      <c r="K228">
        <v>0</v>
      </c>
      <c r="L228">
        <v>0</v>
      </c>
      <c r="M228">
        <v>1911</v>
      </c>
      <c r="N228">
        <v>2011</v>
      </c>
      <c r="O228" t="s">
        <v>280</v>
      </c>
      <c r="Q228" t="s">
        <v>274</v>
      </c>
      <c r="R228" t="s">
        <v>275</v>
      </c>
      <c r="S228" t="s">
        <v>586</v>
      </c>
      <c r="T228" t="s">
        <v>273</v>
      </c>
      <c r="U228" t="s">
        <v>277</v>
      </c>
      <c r="W228">
        <v>1</v>
      </c>
      <c r="X228" t="s">
        <v>273</v>
      </c>
      <c r="Y228" t="s">
        <v>280</v>
      </c>
      <c r="AC228" t="s">
        <v>273</v>
      </c>
      <c r="AE228" t="s">
        <v>273</v>
      </c>
      <c r="AG228" s="1">
        <v>2000</v>
      </c>
      <c r="AH228" s="1">
        <v>2444</v>
      </c>
      <c r="AI228">
        <v>52</v>
      </c>
      <c r="AJ228" s="1">
        <v>2444</v>
      </c>
      <c r="AK228" s="2">
        <v>45566</v>
      </c>
      <c r="AL228" s="2">
        <v>45930</v>
      </c>
      <c r="AM228" s="10">
        <v>237750</v>
      </c>
      <c r="AO228" s="10"/>
      <c r="AP228" t="s">
        <v>588</v>
      </c>
      <c r="AQ228" s="10">
        <v>30230</v>
      </c>
      <c r="AS228" s="10"/>
      <c r="AT228" s="10">
        <v>267980</v>
      </c>
      <c r="AU228" s="10">
        <v>1502</v>
      </c>
      <c r="AV228" s="10">
        <v>0</v>
      </c>
      <c r="AW228" s="10">
        <v>150</v>
      </c>
      <c r="AX228" s="10">
        <v>592</v>
      </c>
      <c r="AY228" s="10">
        <v>0</v>
      </c>
      <c r="AZ228" s="10">
        <v>2244</v>
      </c>
      <c r="BB228" s="10">
        <v>0</v>
      </c>
      <c r="BC228" s="10">
        <v>0</v>
      </c>
      <c r="BD228" s="10">
        <v>0</v>
      </c>
      <c r="BE228" s="10">
        <v>0</v>
      </c>
      <c r="BF228" t="s">
        <v>2311</v>
      </c>
      <c r="BG228" s="10">
        <v>6418</v>
      </c>
      <c r="BH228" s="10">
        <v>6418</v>
      </c>
      <c r="BI228" s="10">
        <v>276642</v>
      </c>
      <c r="BJ228" s="10">
        <v>0</v>
      </c>
      <c r="BK228" s="10">
        <v>0</v>
      </c>
      <c r="BL228" s="10">
        <v>0</v>
      </c>
      <c r="BM228" s="10">
        <v>0</v>
      </c>
      <c r="BN228" s="10">
        <v>0</v>
      </c>
      <c r="BO228" t="s">
        <v>280</v>
      </c>
      <c r="BQ228" s="10"/>
      <c r="BR228" s="10"/>
      <c r="BS228">
        <v>74</v>
      </c>
      <c r="BT228" s="10">
        <v>133403</v>
      </c>
      <c r="BU228" s="10">
        <v>47493</v>
      </c>
      <c r="BV228" s="10">
        <v>180896</v>
      </c>
      <c r="BW228" t="s">
        <v>273</v>
      </c>
      <c r="BX228" t="s">
        <v>273</v>
      </c>
      <c r="BY228" t="s">
        <v>273</v>
      </c>
      <c r="BZ228" t="s">
        <v>273</v>
      </c>
      <c r="CA228" t="s">
        <v>273</v>
      </c>
      <c r="CB228" t="s">
        <v>273</v>
      </c>
      <c r="CC228" t="s">
        <v>280</v>
      </c>
      <c r="CD228" t="s">
        <v>273</v>
      </c>
      <c r="CE228" t="s">
        <v>273</v>
      </c>
      <c r="CF228" t="s">
        <v>273</v>
      </c>
      <c r="CH228" s="10">
        <v>17812</v>
      </c>
      <c r="CI228" s="10">
        <v>500</v>
      </c>
      <c r="CJ228" s="10">
        <v>4092</v>
      </c>
      <c r="CK228" s="10">
        <v>22404</v>
      </c>
      <c r="CL228" s="10">
        <v>14156</v>
      </c>
      <c r="CM228" s="10">
        <v>945</v>
      </c>
      <c r="CN228" s="10">
        <v>3898</v>
      </c>
      <c r="CO228" s="10">
        <v>420</v>
      </c>
      <c r="CP228" s="10">
        <v>31534</v>
      </c>
      <c r="CQ228" s="10">
        <v>50953</v>
      </c>
      <c r="CR228" s="10">
        <v>254253</v>
      </c>
      <c r="CS228" s="10">
        <v>981</v>
      </c>
      <c r="CT228" s="1">
        <v>8949</v>
      </c>
      <c r="CU228" s="1">
        <v>1349</v>
      </c>
      <c r="CV228" s="1">
        <v>1033</v>
      </c>
      <c r="CW228" s="1">
        <v>9265</v>
      </c>
      <c r="CX228">
        <v>180</v>
      </c>
      <c r="CY228">
        <v>25</v>
      </c>
      <c r="CZ228">
        <v>0</v>
      </c>
      <c r="DA228">
        <v>205</v>
      </c>
      <c r="DB228">
        <v>534</v>
      </c>
      <c r="DC228">
        <v>48</v>
      </c>
      <c r="DD228">
        <v>0</v>
      </c>
      <c r="DE228">
        <v>582</v>
      </c>
      <c r="DF228">
        <v>0</v>
      </c>
      <c r="DG228">
        <v>0</v>
      </c>
      <c r="DH228">
        <v>0</v>
      </c>
      <c r="DI228">
        <v>0</v>
      </c>
      <c r="DJ228" t="s">
        <v>2312</v>
      </c>
      <c r="DK228">
        <v>178</v>
      </c>
      <c r="DL228">
        <v>50</v>
      </c>
      <c r="DM228">
        <v>0</v>
      </c>
      <c r="DN228">
        <v>228</v>
      </c>
      <c r="DO228" s="1">
        <v>9841</v>
      </c>
      <c r="DP228" s="1">
        <v>1472</v>
      </c>
      <c r="DQ228" s="1">
        <v>1033</v>
      </c>
      <c r="DR228" s="1">
        <v>10280</v>
      </c>
      <c r="DS228" t="s">
        <v>2313</v>
      </c>
      <c r="DT228">
        <v>167</v>
      </c>
      <c r="DU228" t="s">
        <v>273</v>
      </c>
      <c r="DV228" t="s">
        <v>273</v>
      </c>
      <c r="DW228" t="s">
        <v>280</v>
      </c>
      <c r="DX228" t="s">
        <v>280</v>
      </c>
      <c r="DY228" t="s">
        <v>280</v>
      </c>
      <c r="DZ228" t="s">
        <v>273</v>
      </c>
      <c r="EA228" t="s">
        <v>280</v>
      </c>
      <c r="EB228" t="s">
        <v>273</v>
      </c>
      <c r="EC228" t="s">
        <v>280</v>
      </c>
      <c r="ED228" t="s">
        <v>280</v>
      </c>
      <c r="EE228" t="s">
        <v>280</v>
      </c>
      <c r="EF228" t="s">
        <v>280</v>
      </c>
      <c r="EG228" s="1">
        <v>2985</v>
      </c>
      <c r="EH228" s="1">
        <v>12996</v>
      </c>
      <c r="EI228" t="s">
        <v>281</v>
      </c>
      <c r="EJ228" s="1">
        <v>7345</v>
      </c>
      <c r="EK228" t="s">
        <v>281</v>
      </c>
      <c r="EL228" s="1">
        <v>1521</v>
      </c>
      <c r="EM228" t="s">
        <v>281</v>
      </c>
      <c r="EN228" s="1">
        <v>9076</v>
      </c>
      <c r="EO228" s="1">
        <v>16061</v>
      </c>
      <c r="EP228">
        <v>586</v>
      </c>
      <c r="EQ228" s="1">
        <v>25723</v>
      </c>
      <c r="ER228" s="1">
        <v>1394</v>
      </c>
      <c r="ES228">
        <v>167</v>
      </c>
      <c r="ET228" s="1">
        <v>1561</v>
      </c>
      <c r="EU228">
        <v>524</v>
      </c>
      <c r="EV228">
        <v>5</v>
      </c>
      <c r="EW228">
        <v>529</v>
      </c>
      <c r="EX228" s="1">
        <v>2076</v>
      </c>
      <c r="EY228">
        <v>461</v>
      </c>
      <c r="EZ228" s="1">
        <v>2537</v>
      </c>
      <c r="FA228">
        <v>0</v>
      </c>
      <c r="FB228">
        <v>0</v>
      </c>
      <c r="FC228">
        <v>0</v>
      </c>
      <c r="FD228" s="1">
        <v>4627</v>
      </c>
      <c r="FE228" s="1">
        <v>13070</v>
      </c>
      <c r="FF228" s="1">
        <v>16694</v>
      </c>
      <c r="FG228" s="1">
        <v>30350</v>
      </c>
      <c r="FH228">
        <v>0</v>
      </c>
      <c r="FI228">
        <v>60</v>
      </c>
      <c r="FJ228" t="s">
        <v>273</v>
      </c>
      <c r="FK228" t="s">
        <v>362</v>
      </c>
      <c r="FV228" t="s">
        <v>280</v>
      </c>
      <c r="FW228" t="s">
        <v>280</v>
      </c>
      <c r="FX228" t="s">
        <v>273</v>
      </c>
      <c r="FY228" t="s">
        <v>280</v>
      </c>
      <c r="FZ228" t="s">
        <v>280</v>
      </c>
      <c r="GA228" t="s">
        <v>280</v>
      </c>
      <c r="GB228">
        <v>11</v>
      </c>
      <c r="GC228" s="12" t="s">
        <v>280</v>
      </c>
      <c r="GE228">
        <v>32</v>
      </c>
      <c r="GF228">
        <v>131</v>
      </c>
      <c r="GG228">
        <v>163</v>
      </c>
      <c r="GH228">
        <v>75</v>
      </c>
      <c r="GI228">
        <v>65</v>
      </c>
      <c r="GJ228">
        <v>0</v>
      </c>
      <c r="GK228">
        <v>303</v>
      </c>
      <c r="GL228">
        <v>292</v>
      </c>
      <c r="GM228">
        <v>11</v>
      </c>
      <c r="GN228">
        <v>0</v>
      </c>
      <c r="GO228">
        <v>303</v>
      </c>
      <c r="GP228">
        <v>299</v>
      </c>
      <c r="GQ228" s="1">
        <v>3537</v>
      </c>
      <c r="GR228" s="1">
        <v>3836</v>
      </c>
      <c r="GS228">
        <v>385</v>
      </c>
      <c r="GT228">
        <v>474</v>
      </c>
      <c r="GU228">
        <v>0</v>
      </c>
      <c r="GV228" s="1">
        <v>4695</v>
      </c>
      <c r="GW228" s="1">
        <v>4286</v>
      </c>
      <c r="GX228">
        <v>409</v>
      </c>
      <c r="GY228">
        <v>0</v>
      </c>
      <c r="GZ228" s="1">
        <v>4695</v>
      </c>
      <c r="HA228">
        <v>0</v>
      </c>
      <c r="HB228">
        <v>0</v>
      </c>
      <c r="HC228">
        <v>8</v>
      </c>
      <c r="HD228">
        <v>240</v>
      </c>
      <c r="HE228">
        <v>0</v>
      </c>
      <c r="HF228">
        <v>0</v>
      </c>
      <c r="HG228">
        <v>0</v>
      </c>
      <c r="HH228">
        <v>0</v>
      </c>
      <c r="HI228" t="s">
        <v>273</v>
      </c>
      <c r="HJ228">
        <v>184</v>
      </c>
      <c r="HK228" t="s">
        <v>273</v>
      </c>
      <c r="HL228">
        <v>14</v>
      </c>
      <c r="HM228" t="s">
        <v>273</v>
      </c>
      <c r="HN228">
        <v>31</v>
      </c>
      <c r="HO228" t="s">
        <v>2314</v>
      </c>
      <c r="HP228" t="s">
        <v>273</v>
      </c>
      <c r="HQ228">
        <v>9</v>
      </c>
      <c r="HR228" t="s">
        <v>1097</v>
      </c>
      <c r="HS228" t="s">
        <v>471</v>
      </c>
      <c r="HT228" t="s">
        <v>299</v>
      </c>
      <c r="HU228" t="s">
        <v>273</v>
      </c>
      <c r="HV228" t="s">
        <v>278</v>
      </c>
      <c r="HX228" t="s">
        <v>286</v>
      </c>
      <c r="HY228" t="s">
        <v>300</v>
      </c>
      <c r="HZ228">
        <v>483</v>
      </c>
      <c r="IA228">
        <v>235</v>
      </c>
      <c r="IB228" t="s">
        <v>280</v>
      </c>
      <c r="IC228" t="s">
        <v>280</v>
      </c>
      <c r="ID228" t="s">
        <v>280</v>
      </c>
      <c r="IE228" t="s">
        <v>280</v>
      </c>
      <c r="IF228" t="s">
        <v>280</v>
      </c>
      <c r="IG228" t="s">
        <v>280</v>
      </c>
      <c r="IH228" t="s">
        <v>280</v>
      </c>
      <c r="II228" t="s">
        <v>280</v>
      </c>
      <c r="IJ228" t="s">
        <v>280</v>
      </c>
      <c r="IK228" t="s">
        <v>280</v>
      </c>
      <c r="IL228" t="s">
        <v>280</v>
      </c>
      <c r="IM228" t="s">
        <v>273</v>
      </c>
      <c r="IN228" t="s">
        <v>280</v>
      </c>
      <c r="IO228" t="s">
        <v>273</v>
      </c>
      <c r="IP228" t="s">
        <v>280</v>
      </c>
      <c r="IQ228" t="s">
        <v>280</v>
      </c>
      <c r="IR228" t="s">
        <v>280</v>
      </c>
      <c r="IS228" t="s">
        <v>280</v>
      </c>
      <c r="IU228" t="s">
        <v>280</v>
      </c>
      <c r="IW228">
        <v>3</v>
      </c>
      <c r="IX228">
        <v>120</v>
      </c>
      <c r="IY228">
        <v>3</v>
      </c>
      <c r="IZ228">
        <v>2</v>
      </c>
      <c r="JA228">
        <v>80</v>
      </c>
      <c r="JB228">
        <v>2</v>
      </c>
      <c r="JC228">
        <v>1</v>
      </c>
      <c r="JD228">
        <v>4</v>
      </c>
      <c r="JE228">
        <v>0.1</v>
      </c>
      <c r="JF228">
        <v>3.1</v>
      </c>
      <c r="JG228" t="s">
        <v>304</v>
      </c>
      <c r="JH228" s="14">
        <v>32.69</v>
      </c>
      <c r="JI228">
        <v>3</v>
      </c>
      <c r="JJ228">
        <v>1</v>
      </c>
      <c r="JK228" t="s">
        <v>2315</v>
      </c>
      <c r="JL228" t="s">
        <v>304</v>
      </c>
      <c r="JM228" s="2">
        <v>46087</v>
      </c>
    </row>
    <row r="229" spans="1:273" x14ac:dyDescent="0.25">
      <c r="A229" t="s">
        <v>2316</v>
      </c>
      <c r="B229" t="s">
        <v>2317</v>
      </c>
      <c r="C229" t="s">
        <v>2318</v>
      </c>
      <c r="D229" t="s">
        <v>2319</v>
      </c>
      <c r="E229">
        <v>68065</v>
      </c>
      <c r="F229" t="s">
        <v>398</v>
      </c>
      <c r="G229" t="s">
        <v>2320</v>
      </c>
      <c r="H229" t="s">
        <v>400</v>
      </c>
      <c r="I229">
        <v>602</v>
      </c>
      <c r="J229">
        <v>602</v>
      </c>
      <c r="K229">
        <v>0</v>
      </c>
      <c r="L229">
        <v>0</v>
      </c>
      <c r="M229">
        <v>1907</v>
      </c>
      <c r="N229">
        <v>1960</v>
      </c>
      <c r="O229" t="s">
        <v>280</v>
      </c>
      <c r="Q229" t="s">
        <v>274</v>
      </c>
      <c r="R229" t="s">
        <v>275</v>
      </c>
      <c r="S229" t="s">
        <v>276</v>
      </c>
      <c r="T229" t="s">
        <v>273</v>
      </c>
      <c r="U229" t="s">
        <v>277</v>
      </c>
      <c r="W229">
        <v>1</v>
      </c>
      <c r="X229" t="s">
        <v>273</v>
      </c>
      <c r="Y229" t="s">
        <v>280</v>
      </c>
      <c r="AG229" s="1">
        <v>1000</v>
      </c>
      <c r="AH229" s="1">
        <v>897</v>
      </c>
      <c r="AI229">
        <v>52</v>
      </c>
      <c r="AJ229">
        <v>897</v>
      </c>
      <c r="AK229" s="2">
        <v>45566</v>
      </c>
      <c r="AL229" s="2">
        <v>45930</v>
      </c>
      <c r="AM229" s="10">
        <v>14477</v>
      </c>
      <c r="AO229" s="10"/>
      <c r="AQ229" s="10"/>
      <c r="AS229" s="10"/>
      <c r="AT229" s="10">
        <v>14477</v>
      </c>
      <c r="AU229" s="10">
        <v>1250</v>
      </c>
      <c r="AV229" s="10">
        <v>0</v>
      </c>
      <c r="AW229" s="10">
        <v>0</v>
      </c>
      <c r="AX229" s="10">
        <v>0</v>
      </c>
      <c r="AY229" s="10">
        <v>0</v>
      </c>
      <c r="AZ229" s="10">
        <v>1250</v>
      </c>
      <c r="BB229" s="10">
        <v>0</v>
      </c>
      <c r="BC229" s="10">
        <v>0</v>
      </c>
      <c r="BD229" s="10">
        <v>0</v>
      </c>
      <c r="BE229" s="10">
        <v>0</v>
      </c>
      <c r="BF229" t="s">
        <v>278</v>
      </c>
      <c r="BG229" s="10">
        <v>0</v>
      </c>
      <c r="BH229" s="10">
        <v>0</v>
      </c>
      <c r="BI229" s="10">
        <v>15727</v>
      </c>
      <c r="BJ229" s="10">
        <v>0</v>
      </c>
      <c r="BK229" s="10">
        <v>0</v>
      </c>
      <c r="BL229" s="10">
        <v>0</v>
      </c>
      <c r="BM229" s="10">
        <v>0</v>
      </c>
      <c r="BN229" s="10">
        <v>0</v>
      </c>
      <c r="BO229" t="s">
        <v>280</v>
      </c>
      <c r="BQ229" s="10"/>
      <c r="BR229" s="10"/>
      <c r="BS229">
        <v>2</v>
      </c>
      <c r="BT229" s="10">
        <v>9475</v>
      </c>
      <c r="BU229" s="10">
        <v>509</v>
      </c>
      <c r="BV229" s="10">
        <v>9984</v>
      </c>
      <c r="BW229" t="s">
        <v>280</v>
      </c>
      <c r="BX229" t="s">
        <v>280</v>
      </c>
      <c r="BY229" t="s">
        <v>280</v>
      </c>
      <c r="BZ229" t="s">
        <v>280</v>
      </c>
      <c r="CA229" t="s">
        <v>280</v>
      </c>
      <c r="CB229" t="s">
        <v>280</v>
      </c>
      <c r="CC229" t="s">
        <v>280</v>
      </c>
      <c r="CD229" t="s">
        <v>280</v>
      </c>
      <c r="CE229" t="s">
        <v>280</v>
      </c>
      <c r="CF229" t="s">
        <v>280</v>
      </c>
      <c r="CH229" s="10">
        <v>115</v>
      </c>
      <c r="CI229" s="10">
        <v>500</v>
      </c>
      <c r="CJ229" s="10">
        <v>17</v>
      </c>
      <c r="CK229" s="10">
        <v>632</v>
      </c>
      <c r="CL229" s="10">
        <v>0</v>
      </c>
      <c r="CM229" s="10">
        <v>900</v>
      </c>
      <c r="CN229" s="10">
        <v>0</v>
      </c>
      <c r="CO229" s="10">
        <v>0</v>
      </c>
      <c r="CP229" s="10">
        <v>1810</v>
      </c>
      <c r="CQ229" s="10">
        <v>2710</v>
      </c>
      <c r="CR229" s="10">
        <v>13326</v>
      </c>
      <c r="CS229" s="10">
        <v>0</v>
      </c>
      <c r="CT229" s="1">
        <v>9431</v>
      </c>
      <c r="CU229">
        <v>495</v>
      </c>
      <c r="CV229">
        <v>344</v>
      </c>
      <c r="CW229" s="1">
        <v>9582</v>
      </c>
      <c r="CX229">
        <v>138</v>
      </c>
      <c r="CY229">
        <v>0</v>
      </c>
      <c r="CZ229">
        <v>138</v>
      </c>
      <c r="DA229">
        <v>0</v>
      </c>
      <c r="DB229">
        <v>858</v>
      </c>
      <c r="DC229">
        <v>10</v>
      </c>
      <c r="DD229">
        <v>0</v>
      </c>
      <c r="DE229">
        <v>868</v>
      </c>
      <c r="DF229">
        <v>0</v>
      </c>
      <c r="DG229">
        <v>0</v>
      </c>
      <c r="DH229">
        <v>0</v>
      </c>
      <c r="DI229">
        <v>0</v>
      </c>
      <c r="DJ229" t="s">
        <v>297</v>
      </c>
      <c r="DK229">
        <v>0</v>
      </c>
      <c r="DL229">
        <v>0</v>
      </c>
      <c r="DM229">
        <v>0</v>
      </c>
      <c r="DN229">
        <v>0</v>
      </c>
      <c r="DO229" s="1">
        <v>10427</v>
      </c>
      <c r="DP229">
        <v>505</v>
      </c>
      <c r="DQ229">
        <v>482</v>
      </c>
      <c r="DR229" s="1">
        <v>10450</v>
      </c>
      <c r="DS229" t="s">
        <v>297</v>
      </c>
      <c r="DT229">
        <v>0</v>
      </c>
      <c r="DU229" t="s">
        <v>280</v>
      </c>
      <c r="DV229" t="s">
        <v>273</v>
      </c>
      <c r="DW229" t="s">
        <v>280</v>
      </c>
      <c r="DX229" t="s">
        <v>280</v>
      </c>
      <c r="DY229" t="s">
        <v>280</v>
      </c>
      <c r="DZ229" t="s">
        <v>273</v>
      </c>
      <c r="EA229" t="s">
        <v>280</v>
      </c>
      <c r="EB229" t="s">
        <v>273</v>
      </c>
      <c r="EC229" t="s">
        <v>280</v>
      </c>
      <c r="ED229" t="s">
        <v>280</v>
      </c>
      <c r="EE229" t="s">
        <v>280</v>
      </c>
      <c r="EF229" t="s">
        <v>280</v>
      </c>
      <c r="EG229">
        <v>456</v>
      </c>
      <c r="EH229" s="1">
        <v>1151</v>
      </c>
      <c r="EI229" t="s">
        <v>281</v>
      </c>
      <c r="EJ229">
        <v>3</v>
      </c>
      <c r="EK229" t="s">
        <v>281</v>
      </c>
      <c r="EL229">
        <v>3</v>
      </c>
      <c r="EM229" t="s">
        <v>281</v>
      </c>
      <c r="EN229" s="1">
        <v>1111</v>
      </c>
      <c r="EO229" s="1">
        <v>2186</v>
      </c>
      <c r="EP229">
        <v>0</v>
      </c>
      <c r="EQ229" s="1">
        <v>3297</v>
      </c>
      <c r="ER229">
        <v>474</v>
      </c>
      <c r="ES229">
        <v>163</v>
      </c>
      <c r="ET229">
        <v>637</v>
      </c>
      <c r="EU229">
        <v>40</v>
      </c>
      <c r="EV229">
        <v>4</v>
      </c>
      <c r="EW229">
        <v>44</v>
      </c>
      <c r="EX229">
        <v>163</v>
      </c>
      <c r="EY229">
        <v>15</v>
      </c>
      <c r="EZ229">
        <v>178</v>
      </c>
      <c r="FA229">
        <v>0</v>
      </c>
      <c r="FB229">
        <v>0</v>
      </c>
      <c r="FC229">
        <v>0</v>
      </c>
      <c r="FD229">
        <v>859</v>
      </c>
      <c r="FE229" s="1">
        <v>1788</v>
      </c>
      <c r="FF229" s="1">
        <v>2368</v>
      </c>
      <c r="FG229" s="1">
        <v>4156</v>
      </c>
      <c r="FH229">
        <v>0</v>
      </c>
      <c r="FI229">
        <v>0</v>
      </c>
      <c r="FJ229" t="s">
        <v>280</v>
      </c>
      <c r="FK229" t="s">
        <v>362</v>
      </c>
      <c r="FV229" t="s">
        <v>280</v>
      </c>
      <c r="FW229" t="s">
        <v>280</v>
      </c>
      <c r="FX229" t="s">
        <v>273</v>
      </c>
      <c r="FY229" t="s">
        <v>280</v>
      </c>
      <c r="FZ229" t="s">
        <v>280</v>
      </c>
      <c r="GA229" t="s">
        <v>280</v>
      </c>
      <c r="GB229">
        <v>4</v>
      </c>
      <c r="GC229" s="12"/>
      <c r="GE229">
        <v>9</v>
      </c>
      <c r="GF229">
        <v>10</v>
      </c>
      <c r="GG229">
        <v>19</v>
      </c>
      <c r="GH229">
        <v>5</v>
      </c>
      <c r="GI229">
        <v>5</v>
      </c>
      <c r="GJ229">
        <v>5</v>
      </c>
      <c r="GK229">
        <v>34</v>
      </c>
      <c r="GL229">
        <v>32</v>
      </c>
      <c r="GM229">
        <v>2</v>
      </c>
      <c r="GN229">
        <v>0</v>
      </c>
      <c r="GO229">
        <v>34</v>
      </c>
      <c r="GP229">
        <v>26</v>
      </c>
      <c r="GQ229">
        <v>288</v>
      </c>
      <c r="GR229">
        <v>314</v>
      </c>
      <c r="GS229">
        <v>35</v>
      </c>
      <c r="GT229">
        <v>29</v>
      </c>
      <c r="GU229">
        <v>34</v>
      </c>
      <c r="GV229">
        <v>412</v>
      </c>
      <c r="GW229">
        <v>167</v>
      </c>
      <c r="GX229">
        <v>245</v>
      </c>
      <c r="GY229">
        <v>0</v>
      </c>
      <c r="GZ229">
        <v>412</v>
      </c>
      <c r="HA229">
        <v>0</v>
      </c>
      <c r="HB229">
        <v>0</v>
      </c>
      <c r="HC229">
        <v>14</v>
      </c>
      <c r="HE229">
        <v>8</v>
      </c>
      <c r="HG229">
        <v>9</v>
      </c>
      <c r="HI229" t="s">
        <v>273</v>
      </c>
      <c r="HJ229">
        <v>47</v>
      </c>
      <c r="HK229" t="s">
        <v>273</v>
      </c>
      <c r="HL229">
        <v>2</v>
      </c>
      <c r="HM229" t="s">
        <v>273</v>
      </c>
      <c r="HN229">
        <v>10</v>
      </c>
      <c r="HO229" t="s">
        <v>2321</v>
      </c>
      <c r="HP229" t="s">
        <v>273</v>
      </c>
      <c r="HQ229">
        <v>3</v>
      </c>
      <c r="HR229" t="s">
        <v>2322</v>
      </c>
      <c r="HS229" t="s">
        <v>1541</v>
      </c>
      <c r="HT229" t="s">
        <v>544</v>
      </c>
      <c r="HU229" t="s">
        <v>273</v>
      </c>
      <c r="HV229" t="s">
        <v>278</v>
      </c>
      <c r="HX229" t="s">
        <v>393</v>
      </c>
      <c r="HZ229">
        <v>87</v>
      </c>
      <c r="IA229">
        <v>21</v>
      </c>
      <c r="IB229" t="s">
        <v>280</v>
      </c>
      <c r="IC229" t="s">
        <v>280</v>
      </c>
      <c r="ID229" t="s">
        <v>280</v>
      </c>
      <c r="IE229" t="s">
        <v>280</v>
      </c>
      <c r="IF229" t="s">
        <v>280</v>
      </c>
      <c r="IG229" t="s">
        <v>280</v>
      </c>
      <c r="IH229" t="s">
        <v>280</v>
      </c>
      <c r="II229" t="s">
        <v>273</v>
      </c>
      <c r="IJ229" t="s">
        <v>280</v>
      </c>
      <c r="IK229" t="s">
        <v>280</v>
      </c>
      <c r="IL229" t="s">
        <v>280</v>
      </c>
      <c r="IM229" t="s">
        <v>280</v>
      </c>
      <c r="IN229" t="s">
        <v>280</v>
      </c>
      <c r="IO229" t="s">
        <v>280</v>
      </c>
      <c r="IP229" t="s">
        <v>280</v>
      </c>
      <c r="IQ229" t="s">
        <v>280</v>
      </c>
      <c r="IR229" t="s">
        <v>280</v>
      </c>
      <c r="IS229" t="s">
        <v>280</v>
      </c>
      <c r="IU229" t="s">
        <v>280</v>
      </c>
      <c r="IW229">
        <v>3</v>
      </c>
      <c r="IX229">
        <v>20</v>
      </c>
      <c r="IY229">
        <v>0.5</v>
      </c>
      <c r="IZ229">
        <v>0</v>
      </c>
      <c r="JA229">
        <v>0</v>
      </c>
      <c r="JB229">
        <v>0</v>
      </c>
      <c r="JC229">
        <v>0</v>
      </c>
      <c r="JD229">
        <v>0</v>
      </c>
      <c r="JE229">
        <v>0</v>
      </c>
      <c r="JF229">
        <v>0.5</v>
      </c>
      <c r="JG229" t="s">
        <v>302</v>
      </c>
      <c r="JH229" s="14">
        <v>15</v>
      </c>
      <c r="JI229">
        <v>0</v>
      </c>
      <c r="JJ229">
        <v>0</v>
      </c>
      <c r="JK229" t="s">
        <v>2323</v>
      </c>
      <c r="JL229" t="s">
        <v>2324</v>
      </c>
      <c r="JM229" s="2">
        <v>46088</v>
      </c>
    </row>
    <row r="230" spans="1:273" x14ac:dyDescent="0.25">
      <c r="A230" t="s">
        <v>2325</v>
      </c>
      <c r="B230" t="s">
        <v>2326</v>
      </c>
      <c r="C230" t="s">
        <v>2327</v>
      </c>
      <c r="D230" t="s">
        <v>2328</v>
      </c>
      <c r="E230">
        <v>68783</v>
      </c>
      <c r="F230" t="s">
        <v>610</v>
      </c>
      <c r="G230" t="s">
        <v>2329</v>
      </c>
      <c r="H230" t="s">
        <v>310</v>
      </c>
      <c r="I230">
        <v>534</v>
      </c>
      <c r="J230">
        <v>534</v>
      </c>
      <c r="K230">
        <v>0</v>
      </c>
      <c r="L230">
        <v>0</v>
      </c>
      <c r="M230">
        <v>1996</v>
      </c>
      <c r="N230">
        <v>1996</v>
      </c>
      <c r="O230" t="s">
        <v>280</v>
      </c>
      <c r="Q230" t="s">
        <v>274</v>
      </c>
      <c r="R230" t="s">
        <v>275</v>
      </c>
      <c r="S230" t="s">
        <v>276</v>
      </c>
      <c r="T230" t="s">
        <v>273</v>
      </c>
      <c r="U230" t="s">
        <v>277</v>
      </c>
      <c r="W230">
        <v>1</v>
      </c>
      <c r="X230" t="s">
        <v>273</v>
      </c>
      <c r="Y230" t="s">
        <v>273</v>
      </c>
      <c r="Z230">
        <v>1</v>
      </c>
      <c r="AA230" t="s">
        <v>273</v>
      </c>
      <c r="AC230" t="s">
        <v>273</v>
      </c>
      <c r="AD230" t="s">
        <v>273</v>
      </c>
      <c r="AE230" t="s">
        <v>273</v>
      </c>
      <c r="AF230" t="s">
        <v>2330</v>
      </c>
      <c r="AG230" s="1">
        <v>2040</v>
      </c>
      <c r="AH230" s="1">
        <v>1352</v>
      </c>
      <c r="AI230">
        <v>52</v>
      </c>
      <c r="AJ230" s="1">
        <v>1352</v>
      </c>
      <c r="AK230" s="2">
        <v>45566</v>
      </c>
      <c r="AL230" s="2">
        <v>45930</v>
      </c>
      <c r="AM230" s="10">
        <v>29571</v>
      </c>
      <c r="AO230" s="10"/>
      <c r="AP230" t="s">
        <v>865</v>
      </c>
      <c r="AQ230" s="10">
        <v>5000</v>
      </c>
      <c r="AS230" s="10"/>
      <c r="AT230" s="10">
        <v>34571</v>
      </c>
      <c r="AU230" s="10">
        <v>1096</v>
      </c>
      <c r="AV230" s="10">
        <v>0</v>
      </c>
      <c r="AW230" s="10">
        <v>0</v>
      </c>
      <c r="AX230" s="10">
        <v>0</v>
      </c>
      <c r="AY230" s="10">
        <v>0</v>
      </c>
      <c r="AZ230" s="10">
        <v>1096</v>
      </c>
      <c r="BB230" s="10">
        <v>0</v>
      </c>
      <c r="BC230" s="10">
        <v>0</v>
      </c>
      <c r="BD230" s="10">
        <v>0</v>
      </c>
      <c r="BE230" s="10">
        <v>700</v>
      </c>
      <c r="BF230" t="s">
        <v>2331</v>
      </c>
      <c r="BG230" s="10">
        <v>12643</v>
      </c>
      <c r="BH230" s="10">
        <v>13343</v>
      </c>
      <c r="BI230" s="10">
        <v>49010</v>
      </c>
      <c r="BJ230" s="10">
        <v>0</v>
      </c>
      <c r="BK230" s="10">
        <v>0</v>
      </c>
      <c r="BL230" s="10">
        <v>0</v>
      </c>
      <c r="BM230" s="10">
        <v>0</v>
      </c>
      <c r="BN230" s="10">
        <v>0</v>
      </c>
      <c r="BO230" t="s">
        <v>280</v>
      </c>
      <c r="BQ230" s="10"/>
      <c r="BR230" s="10"/>
      <c r="BS230">
        <v>23</v>
      </c>
      <c r="BT230" s="10">
        <v>20536</v>
      </c>
      <c r="BU230" s="10">
        <v>2483</v>
      </c>
      <c r="BV230" s="10">
        <v>23019</v>
      </c>
      <c r="BW230" t="s">
        <v>280</v>
      </c>
      <c r="BX230" t="s">
        <v>273</v>
      </c>
      <c r="BY230" t="s">
        <v>280</v>
      </c>
      <c r="BZ230" t="s">
        <v>280</v>
      </c>
      <c r="CA230" t="s">
        <v>273</v>
      </c>
      <c r="CB230" t="s">
        <v>273</v>
      </c>
      <c r="CC230" t="s">
        <v>280</v>
      </c>
      <c r="CD230" t="s">
        <v>273</v>
      </c>
      <c r="CE230" t="s">
        <v>273</v>
      </c>
      <c r="CF230" t="s">
        <v>273</v>
      </c>
      <c r="CH230" s="10">
        <v>3535</v>
      </c>
      <c r="CI230" s="10">
        <v>1142</v>
      </c>
      <c r="CJ230" s="10">
        <v>571</v>
      </c>
      <c r="CK230" s="10">
        <v>5248</v>
      </c>
      <c r="CL230" s="10">
        <v>3330</v>
      </c>
      <c r="CM230" s="10">
        <v>880</v>
      </c>
      <c r="CN230" s="10">
        <v>1559</v>
      </c>
      <c r="CO230" s="10">
        <v>919</v>
      </c>
      <c r="CP230" s="10">
        <v>1582</v>
      </c>
      <c r="CQ230" s="10">
        <v>8270</v>
      </c>
      <c r="CR230" s="10">
        <v>36537</v>
      </c>
      <c r="CS230" s="10">
        <v>0</v>
      </c>
      <c r="CT230" s="1">
        <v>11156</v>
      </c>
      <c r="CU230">
        <v>613</v>
      </c>
      <c r="CV230">
        <v>494</v>
      </c>
      <c r="CW230" s="1">
        <v>11275</v>
      </c>
      <c r="CX230">
        <v>416</v>
      </c>
      <c r="CY230">
        <v>60</v>
      </c>
      <c r="CZ230">
        <v>46</v>
      </c>
      <c r="DA230">
        <v>430</v>
      </c>
      <c r="DB230">
        <v>774</v>
      </c>
      <c r="DC230">
        <v>109</v>
      </c>
      <c r="DD230">
        <v>32</v>
      </c>
      <c r="DE230">
        <v>851</v>
      </c>
      <c r="DF230">
        <v>7</v>
      </c>
      <c r="DG230">
        <v>0</v>
      </c>
      <c r="DH230">
        <v>1</v>
      </c>
      <c r="DI230">
        <v>6</v>
      </c>
      <c r="DJ230" t="s">
        <v>2332</v>
      </c>
      <c r="DK230">
        <v>169</v>
      </c>
      <c r="DL230">
        <v>31</v>
      </c>
      <c r="DM230">
        <v>23</v>
      </c>
      <c r="DN230">
        <v>177</v>
      </c>
      <c r="DO230" s="1">
        <v>12515</v>
      </c>
      <c r="DP230">
        <v>813</v>
      </c>
      <c r="DQ230">
        <v>595</v>
      </c>
      <c r="DR230" s="1">
        <v>12733</v>
      </c>
      <c r="DS230" t="s">
        <v>2333</v>
      </c>
      <c r="DT230">
        <v>230</v>
      </c>
      <c r="DU230" t="s">
        <v>280</v>
      </c>
      <c r="DV230" t="s">
        <v>273</v>
      </c>
      <c r="DW230" t="s">
        <v>280</v>
      </c>
      <c r="DX230" t="s">
        <v>280</v>
      </c>
      <c r="DY230" t="s">
        <v>280</v>
      </c>
      <c r="DZ230" t="s">
        <v>273</v>
      </c>
      <c r="EA230" t="s">
        <v>280</v>
      </c>
      <c r="EB230" t="s">
        <v>273</v>
      </c>
      <c r="EC230" t="s">
        <v>280</v>
      </c>
      <c r="ED230" t="s">
        <v>280</v>
      </c>
      <c r="EE230" t="s">
        <v>280</v>
      </c>
      <c r="EF230" t="s">
        <v>280</v>
      </c>
      <c r="EG230">
        <v>651</v>
      </c>
      <c r="EH230" s="1">
        <v>4227</v>
      </c>
      <c r="EI230" t="s">
        <v>281</v>
      </c>
      <c r="EJ230">
        <v>371</v>
      </c>
      <c r="EK230" t="s">
        <v>281</v>
      </c>
      <c r="EL230" s="1">
        <v>1067</v>
      </c>
      <c r="EM230" t="s">
        <v>281</v>
      </c>
      <c r="EN230" s="1">
        <v>2118</v>
      </c>
      <c r="EO230" s="1">
        <v>2007</v>
      </c>
      <c r="EP230">
        <v>214</v>
      </c>
      <c r="EQ230" s="1">
        <v>4339</v>
      </c>
      <c r="ER230">
        <v>953</v>
      </c>
      <c r="ES230">
        <v>103</v>
      </c>
      <c r="ET230" s="1">
        <v>1056</v>
      </c>
      <c r="EU230">
        <v>168</v>
      </c>
      <c r="EV230">
        <v>0</v>
      </c>
      <c r="EW230">
        <v>168</v>
      </c>
      <c r="EX230" s="1">
        <v>1161</v>
      </c>
      <c r="EY230">
        <v>163</v>
      </c>
      <c r="EZ230" s="1">
        <v>1324</v>
      </c>
      <c r="FA230">
        <v>0</v>
      </c>
      <c r="FB230">
        <v>0</v>
      </c>
      <c r="FC230">
        <v>0</v>
      </c>
      <c r="FD230" s="1">
        <v>2548</v>
      </c>
      <c r="FE230" s="1">
        <v>4400</v>
      </c>
      <c r="FF230" s="1">
        <v>2273</v>
      </c>
      <c r="FG230" s="1">
        <v>6887</v>
      </c>
      <c r="FH230">
        <v>0</v>
      </c>
      <c r="FI230">
        <v>69</v>
      </c>
      <c r="FJ230" t="s">
        <v>273</v>
      </c>
      <c r="FK230" t="s">
        <v>295</v>
      </c>
      <c r="FV230" t="s">
        <v>273</v>
      </c>
      <c r="FW230" t="s">
        <v>280</v>
      </c>
      <c r="FX230" t="s">
        <v>273</v>
      </c>
      <c r="FY230" t="s">
        <v>280</v>
      </c>
      <c r="FZ230" t="s">
        <v>280</v>
      </c>
      <c r="GA230" t="s">
        <v>280</v>
      </c>
      <c r="GB230">
        <v>85</v>
      </c>
      <c r="GC230" s="12"/>
      <c r="GE230">
        <v>4</v>
      </c>
      <c r="GF230">
        <v>28</v>
      </c>
      <c r="GG230">
        <v>32</v>
      </c>
      <c r="GH230">
        <v>2</v>
      </c>
      <c r="GI230">
        <v>37</v>
      </c>
      <c r="GJ230">
        <v>13</v>
      </c>
      <c r="GK230">
        <v>84</v>
      </c>
      <c r="GL230">
        <v>69</v>
      </c>
      <c r="GM230">
        <v>15</v>
      </c>
      <c r="GN230">
        <v>0</v>
      </c>
      <c r="GO230">
        <v>84</v>
      </c>
      <c r="GP230">
        <v>109</v>
      </c>
      <c r="GQ230">
        <v>401</v>
      </c>
      <c r="GR230">
        <v>510</v>
      </c>
      <c r="GS230">
        <v>136</v>
      </c>
      <c r="GT230">
        <v>587</v>
      </c>
      <c r="GU230">
        <v>565</v>
      </c>
      <c r="GV230" s="1">
        <v>1798</v>
      </c>
      <c r="GW230" s="1">
        <v>1178</v>
      </c>
      <c r="GX230">
        <v>620</v>
      </c>
      <c r="GY230">
        <v>0</v>
      </c>
      <c r="GZ230" s="1">
        <v>1798</v>
      </c>
      <c r="HA230">
        <v>0</v>
      </c>
      <c r="HB230">
        <v>0</v>
      </c>
      <c r="HC230">
        <v>7</v>
      </c>
      <c r="HE230">
        <v>1</v>
      </c>
      <c r="HG230">
        <v>8</v>
      </c>
      <c r="HI230" t="s">
        <v>273</v>
      </c>
      <c r="HJ230">
        <v>57</v>
      </c>
      <c r="HK230" t="s">
        <v>273</v>
      </c>
      <c r="HL230">
        <v>6</v>
      </c>
      <c r="HM230" t="s">
        <v>280</v>
      </c>
      <c r="HO230" t="s">
        <v>951</v>
      </c>
      <c r="HP230" t="s">
        <v>273</v>
      </c>
      <c r="HQ230">
        <v>6</v>
      </c>
      <c r="HR230" t="s">
        <v>641</v>
      </c>
      <c r="HS230" t="s">
        <v>604</v>
      </c>
      <c r="HT230" t="s">
        <v>299</v>
      </c>
      <c r="HU230" t="s">
        <v>273</v>
      </c>
      <c r="HV230" s="1">
        <v>12450</v>
      </c>
      <c r="HW230" t="s">
        <v>281</v>
      </c>
      <c r="HX230" t="s">
        <v>286</v>
      </c>
      <c r="HY230" t="s">
        <v>300</v>
      </c>
      <c r="HZ230">
        <v>309</v>
      </c>
      <c r="IA230">
        <v>229</v>
      </c>
      <c r="IB230" t="s">
        <v>273</v>
      </c>
      <c r="IC230" t="s">
        <v>273</v>
      </c>
      <c r="ID230" t="s">
        <v>280</v>
      </c>
      <c r="IE230" t="s">
        <v>280</v>
      </c>
      <c r="IF230" t="s">
        <v>280</v>
      </c>
      <c r="IG230" t="s">
        <v>280</v>
      </c>
      <c r="IH230" t="s">
        <v>280</v>
      </c>
      <c r="II230" t="s">
        <v>280</v>
      </c>
      <c r="IJ230" t="s">
        <v>280</v>
      </c>
      <c r="IK230" t="s">
        <v>280</v>
      </c>
      <c r="IL230" t="s">
        <v>280</v>
      </c>
      <c r="IM230" t="s">
        <v>280</v>
      </c>
      <c r="IN230" t="s">
        <v>273</v>
      </c>
      <c r="IO230" t="s">
        <v>273</v>
      </c>
      <c r="IP230" t="s">
        <v>280</v>
      </c>
      <c r="IQ230" t="s">
        <v>280</v>
      </c>
      <c r="IR230" t="s">
        <v>280</v>
      </c>
      <c r="IS230" t="s">
        <v>280</v>
      </c>
      <c r="IT230" t="s">
        <v>2334</v>
      </c>
      <c r="IU230" t="s">
        <v>280</v>
      </c>
      <c r="IW230">
        <v>4</v>
      </c>
      <c r="IX230">
        <v>26</v>
      </c>
      <c r="IY230">
        <v>0.65</v>
      </c>
      <c r="IZ230">
        <v>0</v>
      </c>
      <c r="JA230">
        <v>0</v>
      </c>
      <c r="JB230">
        <v>0</v>
      </c>
      <c r="JC230">
        <v>0</v>
      </c>
      <c r="JD230">
        <v>0</v>
      </c>
      <c r="JE230">
        <v>0</v>
      </c>
      <c r="JF230">
        <v>0.65</v>
      </c>
      <c r="JG230" t="s">
        <v>304</v>
      </c>
      <c r="JH230" s="14">
        <v>15.45</v>
      </c>
      <c r="JI230">
        <v>35</v>
      </c>
      <c r="JJ230">
        <v>4.5999999999999996</v>
      </c>
      <c r="JK230" t="s">
        <v>2335</v>
      </c>
      <c r="JL230" t="s">
        <v>304</v>
      </c>
      <c r="JM230" s="2">
        <v>46065</v>
      </c>
    </row>
    <row r="231" spans="1:273" x14ac:dyDescent="0.25">
      <c r="A231" t="s">
        <v>2336</v>
      </c>
      <c r="B231" t="s">
        <v>2337</v>
      </c>
      <c r="C231" t="s">
        <v>2337</v>
      </c>
      <c r="D231" t="s">
        <v>2338</v>
      </c>
      <c r="E231">
        <v>68066</v>
      </c>
      <c r="F231" t="s">
        <v>398</v>
      </c>
      <c r="G231" t="s">
        <v>2339</v>
      </c>
      <c r="H231" t="s">
        <v>400</v>
      </c>
      <c r="I231" s="1">
        <v>4970</v>
      </c>
      <c r="J231" s="1">
        <v>4970</v>
      </c>
      <c r="K231">
        <v>0</v>
      </c>
      <c r="L231">
        <v>0</v>
      </c>
      <c r="M231">
        <v>2006</v>
      </c>
      <c r="O231" t="s">
        <v>273</v>
      </c>
      <c r="P231" t="s">
        <v>2812</v>
      </c>
      <c r="Q231" t="s">
        <v>274</v>
      </c>
      <c r="R231" t="s">
        <v>275</v>
      </c>
      <c r="S231" t="s">
        <v>276</v>
      </c>
      <c r="T231" t="s">
        <v>273</v>
      </c>
      <c r="U231" t="s">
        <v>277</v>
      </c>
      <c r="W231">
        <v>1</v>
      </c>
      <c r="X231" t="s">
        <v>273</v>
      </c>
      <c r="Y231" t="s">
        <v>273</v>
      </c>
      <c r="Z231">
        <v>433</v>
      </c>
      <c r="AA231" t="s">
        <v>280</v>
      </c>
      <c r="AB231" t="s">
        <v>273</v>
      </c>
      <c r="AE231" t="s">
        <v>273</v>
      </c>
      <c r="AG231" s="1">
        <v>11500</v>
      </c>
      <c r="AH231" s="1">
        <v>2860</v>
      </c>
      <c r="AI231">
        <v>52</v>
      </c>
      <c r="AJ231" s="1">
        <v>2860</v>
      </c>
      <c r="AK231" s="2">
        <v>45566</v>
      </c>
      <c r="AL231" s="2">
        <v>45930</v>
      </c>
      <c r="AM231" s="10">
        <v>400300</v>
      </c>
      <c r="AO231" s="10"/>
      <c r="AQ231" s="10"/>
      <c r="AS231" s="10"/>
      <c r="AT231" s="10">
        <v>400300</v>
      </c>
      <c r="AU231" s="10">
        <v>1706</v>
      </c>
      <c r="AV231" s="10">
        <v>0</v>
      </c>
      <c r="AW231" s="10">
        <v>0</v>
      </c>
      <c r="AX231" s="10">
        <v>0</v>
      </c>
      <c r="AY231" s="10">
        <v>0</v>
      </c>
      <c r="AZ231" s="10">
        <v>1706</v>
      </c>
      <c r="BB231" s="10">
        <v>0</v>
      </c>
      <c r="BC231" s="10">
        <v>0</v>
      </c>
      <c r="BD231" s="10">
        <v>0</v>
      </c>
      <c r="BE231" s="10">
        <v>0</v>
      </c>
      <c r="BF231" t="s">
        <v>2340</v>
      </c>
      <c r="BG231" s="10">
        <v>169843</v>
      </c>
      <c r="BH231" s="10">
        <v>169843</v>
      </c>
      <c r="BI231" s="10">
        <v>571849</v>
      </c>
      <c r="BJ231" s="10">
        <v>0</v>
      </c>
      <c r="BK231" s="10">
        <v>0</v>
      </c>
      <c r="BL231" s="10">
        <v>0</v>
      </c>
      <c r="BM231" s="10">
        <v>0</v>
      </c>
      <c r="BN231" s="10">
        <v>0</v>
      </c>
      <c r="BO231" t="s">
        <v>273</v>
      </c>
      <c r="BP231" t="s">
        <v>2341</v>
      </c>
      <c r="BQ231" s="10">
        <v>25</v>
      </c>
      <c r="BR231" s="10">
        <v>0</v>
      </c>
      <c r="BS231">
        <v>273</v>
      </c>
      <c r="BT231" s="10">
        <v>182534</v>
      </c>
      <c r="BU231" s="10">
        <v>47164</v>
      </c>
      <c r="BV231" s="10">
        <v>229698</v>
      </c>
      <c r="BW231" t="s">
        <v>273</v>
      </c>
      <c r="BX231" t="s">
        <v>273</v>
      </c>
      <c r="BY231" t="s">
        <v>273</v>
      </c>
      <c r="BZ231" t="s">
        <v>273</v>
      </c>
      <c r="CA231" t="s">
        <v>273</v>
      </c>
      <c r="CB231" t="s">
        <v>273</v>
      </c>
      <c r="CC231" t="s">
        <v>273</v>
      </c>
      <c r="CD231" t="s">
        <v>273</v>
      </c>
      <c r="CE231" t="s">
        <v>273</v>
      </c>
      <c r="CF231" t="s">
        <v>273</v>
      </c>
      <c r="CH231" s="10">
        <v>18561</v>
      </c>
      <c r="CI231" s="10">
        <v>9408</v>
      </c>
      <c r="CJ231" s="10">
        <v>439</v>
      </c>
      <c r="CK231" s="10">
        <v>28408</v>
      </c>
      <c r="CL231" s="10">
        <v>875</v>
      </c>
      <c r="CM231" s="10">
        <v>2480</v>
      </c>
      <c r="CN231" s="10">
        <v>1500</v>
      </c>
      <c r="CO231" s="10">
        <v>1328</v>
      </c>
      <c r="CP231" s="10">
        <v>122851</v>
      </c>
      <c r="CQ231" s="10">
        <v>129034</v>
      </c>
      <c r="CR231" s="10">
        <v>387140</v>
      </c>
      <c r="CS231" s="10">
        <v>0</v>
      </c>
      <c r="CT231" s="1">
        <v>25878</v>
      </c>
      <c r="CU231" s="1">
        <v>1175</v>
      </c>
      <c r="CV231" s="1">
        <v>1001</v>
      </c>
      <c r="CW231" s="1">
        <v>26052</v>
      </c>
      <c r="CX231">
        <v>215</v>
      </c>
      <c r="CY231">
        <v>30</v>
      </c>
      <c r="CZ231">
        <v>17</v>
      </c>
      <c r="DA231">
        <v>228</v>
      </c>
      <c r="DB231" s="1">
        <v>1643</v>
      </c>
      <c r="DC231">
        <v>19</v>
      </c>
      <c r="DD231">
        <v>251</v>
      </c>
      <c r="DE231" s="1">
        <v>1411</v>
      </c>
      <c r="DF231">
        <v>17</v>
      </c>
      <c r="DG231">
        <v>0</v>
      </c>
      <c r="DH231">
        <v>5</v>
      </c>
      <c r="DI231">
        <v>12</v>
      </c>
      <c r="DJ231" t="s">
        <v>2342</v>
      </c>
      <c r="DK231">
        <v>213</v>
      </c>
      <c r="DL231">
        <v>4</v>
      </c>
      <c r="DM231">
        <v>3</v>
      </c>
      <c r="DN231">
        <v>214</v>
      </c>
      <c r="DO231" s="1">
        <v>27949</v>
      </c>
      <c r="DP231" s="1">
        <v>1228</v>
      </c>
      <c r="DQ231" s="1">
        <v>1272</v>
      </c>
      <c r="DR231" s="1">
        <v>27905</v>
      </c>
      <c r="DS231" t="s">
        <v>297</v>
      </c>
      <c r="DT231">
        <v>0</v>
      </c>
      <c r="DU231" t="s">
        <v>273</v>
      </c>
      <c r="DV231" t="s">
        <v>273</v>
      </c>
      <c r="DW231" t="s">
        <v>280</v>
      </c>
      <c r="DX231" t="s">
        <v>273</v>
      </c>
      <c r="DY231" t="s">
        <v>280</v>
      </c>
      <c r="DZ231" t="s">
        <v>273</v>
      </c>
      <c r="EA231" t="s">
        <v>273</v>
      </c>
      <c r="EB231" t="s">
        <v>273</v>
      </c>
      <c r="EC231" t="s">
        <v>280</v>
      </c>
      <c r="ED231" t="s">
        <v>273</v>
      </c>
      <c r="EE231" t="s">
        <v>280</v>
      </c>
      <c r="EF231" t="s">
        <v>280</v>
      </c>
      <c r="EG231" s="1">
        <v>1848</v>
      </c>
      <c r="EH231" s="1">
        <v>31061</v>
      </c>
      <c r="EI231" t="s">
        <v>281</v>
      </c>
      <c r="EJ231" s="1">
        <v>2141</v>
      </c>
      <c r="EK231" t="s">
        <v>281</v>
      </c>
      <c r="EL231" s="1">
        <v>1248</v>
      </c>
      <c r="EM231" t="s">
        <v>281</v>
      </c>
      <c r="EN231" s="1">
        <v>10302</v>
      </c>
      <c r="EO231" s="1">
        <v>20661</v>
      </c>
      <c r="EP231">
        <v>708</v>
      </c>
      <c r="EQ231" s="1">
        <v>31671</v>
      </c>
      <c r="ER231" s="1">
        <v>4104</v>
      </c>
      <c r="ES231" s="1">
        <v>2320</v>
      </c>
      <c r="ET231" s="1">
        <v>6424</v>
      </c>
      <c r="EU231" s="1">
        <v>1389</v>
      </c>
      <c r="EV231">
        <v>290</v>
      </c>
      <c r="EW231" s="1">
        <v>1679</v>
      </c>
      <c r="EX231" s="1">
        <v>6147</v>
      </c>
      <c r="EY231" s="1">
        <v>1244</v>
      </c>
      <c r="EZ231" s="1">
        <v>7391</v>
      </c>
      <c r="FA231">
        <v>70</v>
      </c>
      <c r="FB231">
        <v>53</v>
      </c>
      <c r="FC231">
        <v>123</v>
      </c>
      <c r="FD231" s="1">
        <v>15617</v>
      </c>
      <c r="FE231" s="1">
        <v>22012</v>
      </c>
      <c r="FF231" s="1">
        <v>24568</v>
      </c>
      <c r="FG231" s="1">
        <v>47288</v>
      </c>
      <c r="FH231">
        <v>0</v>
      </c>
      <c r="FI231">
        <v>13</v>
      </c>
      <c r="FJ231" t="s">
        <v>273</v>
      </c>
      <c r="FK231" t="s">
        <v>362</v>
      </c>
      <c r="FV231" t="s">
        <v>280</v>
      </c>
      <c r="FW231" t="s">
        <v>280</v>
      </c>
      <c r="FX231" t="s">
        <v>273</v>
      </c>
      <c r="FY231" t="s">
        <v>280</v>
      </c>
      <c r="FZ231" t="s">
        <v>280</v>
      </c>
      <c r="GA231" t="s">
        <v>280</v>
      </c>
      <c r="GB231">
        <v>65</v>
      </c>
      <c r="GC231" s="12" t="s">
        <v>280</v>
      </c>
      <c r="GE231">
        <v>138</v>
      </c>
      <c r="GF231">
        <v>42</v>
      </c>
      <c r="GG231">
        <v>180</v>
      </c>
      <c r="GH231">
        <v>0</v>
      </c>
      <c r="GI231">
        <v>99</v>
      </c>
      <c r="GJ231">
        <v>0</v>
      </c>
      <c r="GK231">
        <v>279</v>
      </c>
      <c r="GL231">
        <v>221</v>
      </c>
      <c r="GM231">
        <v>58</v>
      </c>
      <c r="GN231">
        <v>0</v>
      </c>
      <c r="GO231">
        <v>279</v>
      </c>
      <c r="GP231" s="1">
        <v>2685</v>
      </c>
      <c r="GQ231" s="1">
        <v>1181</v>
      </c>
      <c r="GR231" s="1">
        <v>3866</v>
      </c>
      <c r="GS231">
        <v>0</v>
      </c>
      <c r="GT231">
        <v>721</v>
      </c>
      <c r="GU231">
        <v>0</v>
      </c>
      <c r="GV231" s="1">
        <v>4587</v>
      </c>
      <c r="GW231" s="1">
        <v>2600</v>
      </c>
      <c r="GX231" s="1">
        <v>1987</v>
      </c>
      <c r="GY231">
        <v>0</v>
      </c>
      <c r="GZ231" s="1">
        <v>4587</v>
      </c>
      <c r="HA231">
        <v>0</v>
      </c>
      <c r="HB231">
        <v>0</v>
      </c>
      <c r="HC231">
        <v>0</v>
      </c>
      <c r="HD231">
        <v>0</v>
      </c>
      <c r="HE231">
        <v>0</v>
      </c>
      <c r="HF231">
        <v>0</v>
      </c>
      <c r="HG231">
        <v>0</v>
      </c>
      <c r="HH231">
        <v>0</v>
      </c>
      <c r="HI231" t="s">
        <v>273</v>
      </c>
      <c r="HJ231">
        <v>238</v>
      </c>
      <c r="HK231" t="s">
        <v>280</v>
      </c>
      <c r="HM231" t="s">
        <v>280</v>
      </c>
      <c r="HO231" t="s">
        <v>944</v>
      </c>
      <c r="HP231" t="s">
        <v>273</v>
      </c>
      <c r="HQ231">
        <v>11</v>
      </c>
      <c r="HR231" t="s">
        <v>1263</v>
      </c>
      <c r="HS231" t="s">
        <v>1169</v>
      </c>
      <c r="HT231" t="s">
        <v>284</v>
      </c>
      <c r="HU231" t="s">
        <v>273</v>
      </c>
      <c r="HV231" s="1">
        <v>3987</v>
      </c>
      <c r="HW231" t="s">
        <v>281</v>
      </c>
      <c r="HX231" t="s">
        <v>286</v>
      </c>
      <c r="HY231" t="s">
        <v>300</v>
      </c>
      <c r="HZ231">
        <v>448</v>
      </c>
      <c r="IA231">
        <v>93</v>
      </c>
      <c r="IB231" t="s">
        <v>280</v>
      </c>
      <c r="IC231" t="s">
        <v>280</v>
      </c>
      <c r="ID231" t="s">
        <v>280</v>
      </c>
      <c r="IE231" t="s">
        <v>280</v>
      </c>
      <c r="IF231" t="s">
        <v>280</v>
      </c>
      <c r="IG231" t="s">
        <v>280</v>
      </c>
      <c r="IH231" t="s">
        <v>280</v>
      </c>
      <c r="II231" t="s">
        <v>273</v>
      </c>
      <c r="IJ231" t="s">
        <v>280</v>
      </c>
      <c r="IK231" t="s">
        <v>273</v>
      </c>
      <c r="IL231" t="s">
        <v>280</v>
      </c>
      <c r="IM231" t="s">
        <v>280</v>
      </c>
      <c r="IN231" t="s">
        <v>280</v>
      </c>
      <c r="IO231" t="s">
        <v>280</v>
      </c>
      <c r="IP231" t="s">
        <v>280</v>
      </c>
      <c r="IQ231" t="s">
        <v>280</v>
      </c>
      <c r="IR231" t="s">
        <v>280</v>
      </c>
      <c r="IS231" t="s">
        <v>280</v>
      </c>
      <c r="IU231" t="s">
        <v>280</v>
      </c>
      <c r="IW231">
        <v>3</v>
      </c>
      <c r="IX231">
        <v>107</v>
      </c>
      <c r="IY231">
        <v>2.67</v>
      </c>
      <c r="IZ231">
        <v>0</v>
      </c>
      <c r="JA231">
        <v>0</v>
      </c>
      <c r="JB231">
        <v>0</v>
      </c>
      <c r="JC231">
        <v>2</v>
      </c>
      <c r="JD231">
        <v>41</v>
      </c>
      <c r="JE231">
        <v>1.02</v>
      </c>
      <c r="JF231">
        <v>3.69</v>
      </c>
      <c r="JG231" t="s">
        <v>304</v>
      </c>
      <c r="JH231" s="14">
        <v>30.17</v>
      </c>
      <c r="JI231">
        <v>10</v>
      </c>
      <c r="JJ231">
        <v>3</v>
      </c>
      <c r="JK231" t="s">
        <v>2343</v>
      </c>
      <c r="JL231" t="s">
        <v>304</v>
      </c>
      <c r="JM231" s="2">
        <v>46062</v>
      </c>
    </row>
    <row r="232" spans="1:273" x14ac:dyDescent="0.25">
      <c r="A232" t="s">
        <v>2344</v>
      </c>
      <c r="B232" t="s">
        <v>2345</v>
      </c>
      <c r="C232" t="s">
        <v>2346</v>
      </c>
      <c r="D232" t="s">
        <v>2347</v>
      </c>
      <c r="E232">
        <v>68784</v>
      </c>
      <c r="F232" t="s">
        <v>1006</v>
      </c>
      <c r="G232" t="s">
        <v>2348</v>
      </c>
      <c r="H232" t="s">
        <v>310</v>
      </c>
      <c r="I232" s="1">
        <v>1516</v>
      </c>
      <c r="J232" s="1">
        <v>1516</v>
      </c>
      <c r="K232">
        <v>0</v>
      </c>
      <c r="L232">
        <v>0</v>
      </c>
      <c r="M232">
        <v>2004</v>
      </c>
      <c r="N232">
        <v>2025</v>
      </c>
      <c r="O232" t="s">
        <v>280</v>
      </c>
      <c r="Q232" t="s">
        <v>274</v>
      </c>
      <c r="R232" t="s">
        <v>275</v>
      </c>
      <c r="S232" t="s">
        <v>276</v>
      </c>
      <c r="T232" t="s">
        <v>273</v>
      </c>
      <c r="U232" t="s">
        <v>277</v>
      </c>
      <c r="W232">
        <v>1</v>
      </c>
      <c r="X232" t="s">
        <v>273</v>
      </c>
      <c r="Y232" t="s">
        <v>273</v>
      </c>
      <c r="Z232">
        <v>57</v>
      </c>
      <c r="AA232" t="s">
        <v>280</v>
      </c>
      <c r="AC232" t="s">
        <v>273</v>
      </c>
      <c r="AE232" t="s">
        <v>273</v>
      </c>
      <c r="AG232" s="1">
        <v>7110</v>
      </c>
      <c r="AH232" s="1">
        <v>2412</v>
      </c>
      <c r="AI232">
        <v>52</v>
      </c>
      <c r="AJ232" s="1">
        <v>2412</v>
      </c>
      <c r="AK232" s="2">
        <v>45566</v>
      </c>
      <c r="AL232" s="2">
        <v>45930</v>
      </c>
      <c r="AM232" s="10">
        <v>121400</v>
      </c>
      <c r="AO232" s="10"/>
      <c r="AQ232" s="10"/>
      <c r="AS232" s="10"/>
      <c r="AT232" s="10">
        <v>121400</v>
      </c>
      <c r="AU232" s="10">
        <v>991</v>
      </c>
      <c r="AV232" s="10">
        <v>0</v>
      </c>
      <c r="AW232" s="10">
        <v>0</v>
      </c>
      <c r="AX232" s="10">
        <v>0</v>
      </c>
      <c r="AY232" s="10">
        <v>0</v>
      </c>
      <c r="AZ232" s="10">
        <v>991</v>
      </c>
      <c r="BB232" s="10">
        <v>0</v>
      </c>
      <c r="BC232" s="10">
        <v>0</v>
      </c>
      <c r="BD232" s="10">
        <v>0</v>
      </c>
      <c r="BE232" s="10">
        <v>0</v>
      </c>
      <c r="BF232" t="s">
        <v>2349</v>
      </c>
      <c r="BG232" s="10">
        <v>11717</v>
      </c>
      <c r="BH232" s="10">
        <v>11717</v>
      </c>
      <c r="BI232" s="10">
        <v>134108</v>
      </c>
      <c r="BJ232" s="10">
        <v>0</v>
      </c>
      <c r="BK232" s="10">
        <v>0</v>
      </c>
      <c r="BL232" s="10">
        <v>0</v>
      </c>
      <c r="BM232" s="10">
        <v>74515</v>
      </c>
      <c r="BN232" s="10">
        <v>74515</v>
      </c>
      <c r="BO232" t="s">
        <v>273</v>
      </c>
      <c r="BP232" t="s">
        <v>2350</v>
      </c>
      <c r="BQ232" s="10">
        <v>20</v>
      </c>
      <c r="BR232" s="10">
        <v>20</v>
      </c>
      <c r="BS232">
        <v>0</v>
      </c>
      <c r="BT232" s="10">
        <v>59765</v>
      </c>
      <c r="BU232" s="10">
        <v>14534</v>
      </c>
      <c r="BV232" s="10">
        <v>74299</v>
      </c>
      <c r="BW232" t="s">
        <v>273</v>
      </c>
      <c r="BX232" t="s">
        <v>273</v>
      </c>
      <c r="BY232" t="s">
        <v>280</v>
      </c>
      <c r="BZ232" t="s">
        <v>273</v>
      </c>
      <c r="CA232" t="s">
        <v>273</v>
      </c>
      <c r="CB232" t="s">
        <v>273</v>
      </c>
      <c r="CC232" t="s">
        <v>280</v>
      </c>
      <c r="CD232" t="s">
        <v>273</v>
      </c>
      <c r="CE232" t="s">
        <v>273</v>
      </c>
      <c r="CF232" t="s">
        <v>273</v>
      </c>
      <c r="CH232" s="10">
        <v>10432</v>
      </c>
      <c r="CI232" s="10">
        <v>500</v>
      </c>
      <c r="CJ232" s="10">
        <v>0</v>
      </c>
      <c r="CK232" s="10">
        <v>10932</v>
      </c>
      <c r="CL232" s="10">
        <v>7029</v>
      </c>
      <c r="CM232" s="10">
        <v>1309</v>
      </c>
      <c r="CN232" s="10">
        <v>1259</v>
      </c>
      <c r="CO232" s="10">
        <v>0</v>
      </c>
      <c r="CP232" s="10">
        <v>17225</v>
      </c>
      <c r="CQ232" s="10">
        <v>26822</v>
      </c>
      <c r="CR232" s="10">
        <v>112053</v>
      </c>
      <c r="CS232" s="10">
        <v>40040</v>
      </c>
      <c r="CT232" s="1">
        <v>15594</v>
      </c>
      <c r="CU232">
        <v>732</v>
      </c>
      <c r="CV232" s="1">
        <v>1129</v>
      </c>
      <c r="CW232" s="1">
        <v>15197</v>
      </c>
      <c r="CX232">
        <v>777</v>
      </c>
      <c r="CY232">
        <v>0</v>
      </c>
      <c r="CZ232">
        <v>0</v>
      </c>
      <c r="DA232">
        <v>777</v>
      </c>
      <c r="DB232">
        <v>340</v>
      </c>
      <c r="DC232">
        <v>17</v>
      </c>
      <c r="DD232">
        <v>0</v>
      </c>
      <c r="DE232">
        <v>357</v>
      </c>
      <c r="DF232">
        <v>14</v>
      </c>
      <c r="DG232">
        <v>1</v>
      </c>
      <c r="DH232">
        <v>0</v>
      </c>
      <c r="DI232">
        <v>15</v>
      </c>
      <c r="DJ232" t="s">
        <v>311</v>
      </c>
      <c r="DK232">
        <v>42</v>
      </c>
      <c r="DL232">
        <v>0</v>
      </c>
      <c r="DM232">
        <v>2</v>
      </c>
      <c r="DN232">
        <v>40</v>
      </c>
      <c r="DO232" s="1">
        <v>16753</v>
      </c>
      <c r="DP232">
        <v>749</v>
      </c>
      <c r="DQ232" s="1">
        <v>1131</v>
      </c>
      <c r="DR232" s="1">
        <v>16371</v>
      </c>
      <c r="DS232" t="s">
        <v>297</v>
      </c>
      <c r="DT232">
        <v>0</v>
      </c>
      <c r="DU232" t="s">
        <v>280</v>
      </c>
      <c r="DV232" t="s">
        <v>273</v>
      </c>
      <c r="DW232" t="s">
        <v>280</v>
      </c>
      <c r="DX232" t="s">
        <v>273</v>
      </c>
      <c r="DY232" t="s">
        <v>280</v>
      </c>
      <c r="DZ232" t="s">
        <v>273</v>
      </c>
      <c r="EA232" t="s">
        <v>280</v>
      </c>
      <c r="EB232" t="s">
        <v>273</v>
      </c>
      <c r="EC232" t="s">
        <v>280</v>
      </c>
      <c r="ED232" t="s">
        <v>280</v>
      </c>
      <c r="EE232" t="s">
        <v>280</v>
      </c>
      <c r="EF232" t="s">
        <v>280</v>
      </c>
      <c r="EG232" s="1">
        <v>1528</v>
      </c>
      <c r="EH232" s="1">
        <v>7213</v>
      </c>
      <c r="EI232" t="s">
        <v>281</v>
      </c>
      <c r="EJ232">
        <v>672</v>
      </c>
      <c r="EK232" t="s">
        <v>285</v>
      </c>
      <c r="EL232" s="1">
        <v>2677</v>
      </c>
      <c r="EM232" t="s">
        <v>281</v>
      </c>
      <c r="EN232" s="1">
        <v>2889</v>
      </c>
      <c r="EO232" s="1">
        <v>2450</v>
      </c>
      <c r="EP232">
        <v>105</v>
      </c>
      <c r="EQ232" s="1">
        <v>5444</v>
      </c>
      <c r="ER232">
        <v>575</v>
      </c>
      <c r="ES232">
        <v>159</v>
      </c>
      <c r="ET232">
        <v>734</v>
      </c>
      <c r="EU232">
        <v>51</v>
      </c>
      <c r="EV232">
        <v>8</v>
      </c>
      <c r="EW232">
        <v>59</v>
      </c>
      <c r="EX232" s="1">
        <v>1187</v>
      </c>
      <c r="EY232">
        <v>228</v>
      </c>
      <c r="EZ232" s="1">
        <v>1415</v>
      </c>
      <c r="FA232">
        <v>0</v>
      </c>
      <c r="FB232">
        <v>0</v>
      </c>
      <c r="FC232">
        <v>0</v>
      </c>
      <c r="FD232" s="1">
        <v>2208</v>
      </c>
      <c r="FE232" s="1">
        <v>4702</v>
      </c>
      <c r="FF232" s="1">
        <v>2845</v>
      </c>
      <c r="FG232" s="1">
        <v>7652</v>
      </c>
      <c r="FH232">
        <v>5</v>
      </c>
      <c r="FI232">
        <v>123</v>
      </c>
      <c r="FJ232" t="s">
        <v>280</v>
      </c>
      <c r="FK232" t="s">
        <v>345</v>
      </c>
      <c r="FL232" t="s">
        <v>273</v>
      </c>
      <c r="FM232" t="s">
        <v>273</v>
      </c>
      <c r="FN232" t="s">
        <v>273</v>
      </c>
      <c r="FO232" t="s">
        <v>273</v>
      </c>
      <c r="FV232" t="s">
        <v>280</v>
      </c>
      <c r="FW232" t="s">
        <v>280</v>
      </c>
      <c r="FX232" t="s">
        <v>273</v>
      </c>
      <c r="FY232" t="s">
        <v>280</v>
      </c>
      <c r="FZ232" t="s">
        <v>280</v>
      </c>
      <c r="GA232" t="s">
        <v>280</v>
      </c>
      <c r="GB232">
        <v>5</v>
      </c>
      <c r="GC232" s="12"/>
      <c r="GE232">
        <v>65</v>
      </c>
      <c r="GF232">
        <v>20</v>
      </c>
      <c r="GG232">
        <v>85</v>
      </c>
      <c r="GH232">
        <v>10</v>
      </c>
      <c r="GI232">
        <v>19</v>
      </c>
      <c r="GJ232">
        <v>0</v>
      </c>
      <c r="GK232">
        <v>114</v>
      </c>
      <c r="GL232">
        <v>108</v>
      </c>
      <c r="GM232">
        <v>6</v>
      </c>
      <c r="GN232">
        <v>0</v>
      </c>
      <c r="GO232">
        <v>114</v>
      </c>
      <c r="GP232" s="1">
        <v>1553</v>
      </c>
      <c r="GQ232" s="1">
        <v>1225</v>
      </c>
      <c r="GR232" s="1">
        <v>2778</v>
      </c>
      <c r="GS232">
        <v>25</v>
      </c>
      <c r="GT232">
        <v>147</v>
      </c>
      <c r="GU232">
        <v>0</v>
      </c>
      <c r="GV232" s="1">
        <v>2950</v>
      </c>
      <c r="GW232" s="1">
        <v>2823</v>
      </c>
      <c r="GX232">
        <v>127</v>
      </c>
      <c r="GY232">
        <v>0</v>
      </c>
      <c r="GZ232" s="1">
        <v>2950</v>
      </c>
      <c r="HA232">
        <v>0</v>
      </c>
      <c r="HB232">
        <v>0</v>
      </c>
      <c r="HC232">
        <v>0</v>
      </c>
      <c r="HD232">
        <v>0</v>
      </c>
      <c r="HE232">
        <v>0</v>
      </c>
      <c r="HF232">
        <v>0</v>
      </c>
      <c r="HG232">
        <v>0</v>
      </c>
      <c r="HH232">
        <v>0</v>
      </c>
      <c r="HI232" t="s">
        <v>273</v>
      </c>
      <c r="HJ232">
        <v>85</v>
      </c>
      <c r="HK232" t="s">
        <v>280</v>
      </c>
      <c r="HM232" t="s">
        <v>280</v>
      </c>
      <c r="HO232" t="s">
        <v>431</v>
      </c>
      <c r="HP232" t="s">
        <v>273</v>
      </c>
      <c r="HQ232">
        <v>16</v>
      </c>
      <c r="HS232" t="s">
        <v>380</v>
      </c>
      <c r="HT232" t="s">
        <v>365</v>
      </c>
      <c r="HU232" t="s">
        <v>273</v>
      </c>
      <c r="HV232" t="s">
        <v>278</v>
      </c>
      <c r="HX232" t="s">
        <v>393</v>
      </c>
      <c r="HY232" t="s">
        <v>1136</v>
      </c>
      <c r="HZ232">
        <v>90</v>
      </c>
      <c r="IA232">
        <v>92</v>
      </c>
      <c r="IB232" t="s">
        <v>280</v>
      </c>
      <c r="IC232" t="s">
        <v>280</v>
      </c>
      <c r="ID232" t="s">
        <v>280</v>
      </c>
      <c r="IE232" t="s">
        <v>280</v>
      </c>
      <c r="IF232" t="s">
        <v>280</v>
      </c>
      <c r="IG232" t="s">
        <v>280</v>
      </c>
      <c r="IH232" t="s">
        <v>280</v>
      </c>
      <c r="II232" t="s">
        <v>280</v>
      </c>
      <c r="IJ232" t="s">
        <v>280</v>
      </c>
      <c r="IK232" t="s">
        <v>280</v>
      </c>
      <c r="IL232" t="s">
        <v>280</v>
      </c>
      <c r="IM232" t="s">
        <v>280</v>
      </c>
      <c r="IN232" t="s">
        <v>280</v>
      </c>
      <c r="IO232" t="s">
        <v>280</v>
      </c>
      <c r="IP232" t="s">
        <v>280</v>
      </c>
      <c r="IQ232" t="s">
        <v>280</v>
      </c>
      <c r="IR232" t="s">
        <v>280</v>
      </c>
      <c r="IS232" t="s">
        <v>280</v>
      </c>
      <c r="IU232" t="s">
        <v>280</v>
      </c>
      <c r="IW232">
        <v>4</v>
      </c>
      <c r="IX232">
        <v>69</v>
      </c>
      <c r="IY232">
        <v>1.73</v>
      </c>
      <c r="IZ232">
        <v>0</v>
      </c>
      <c r="JA232">
        <v>0</v>
      </c>
      <c r="JB232">
        <v>0</v>
      </c>
      <c r="JC232">
        <v>1</v>
      </c>
      <c r="JD232">
        <v>6</v>
      </c>
      <c r="JE232">
        <v>0.15</v>
      </c>
      <c r="JF232">
        <v>1.88</v>
      </c>
      <c r="JG232" t="s">
        <v>302</v>
      </c>
      <c r="JH232" s="14">
        <v>19</v>
      </c>
      <c r="JI232">
        <v>8</v>
      </c>
      <c r="JJ232">
        <v>0.5</v>
      </c>
      <c r="JK232" t="s">
        <v>2351</v>
      </c>
      <c r="JL232" t="s">
        <v>302</v>
      </c>
      <c r="JM232" s="2">
        <v>46079</v>
      </c>
    </row>
    <row r="233" spans="1:273" x14ac:dyDescent="0.25">
      <c r="A233" t="s">
        <v>2679</v>
      </c>
      <c r="B233" t="s">
        <v>2680</v>
      </c>
      <c r="C233" t="s">
        <v>2138</v>
      </c>
      <c r="D233" t="s">
        <v>2681</v>
      </c>
      <c r="E233">
        <v>69169</v>
      </c>
      <c r="F233" t="s">
        <v>1439</v>
      </c>
      <c r="G233" t="s">
        <v>2682</v>
      </c>
      <c r="H233" t="s">
        <v>272</v>
      </c>
      <c r="I233">
        <v>299</v>
      </c>
      <c r="J233">
        <v>299</v>
      </c>
      <c r="K233">
        <v>0</v>
      </c>
      <c r="L233">
        <v>0</v>
      </c>
      <c r="O233" t="s">
        <v>280</v>
      </c>
      <c r="Q233" t="s">
        <v>274</v>
      </c>
      <c r="R233" t="s">
        <v>275</v>
      </c>
      <c r="S233" t="s">
        <v>276</v>
      </c>
      <c r="T233" t="s">
        <v>280</v>
      </c>
      <c r="U233" t="s">
        <v>277</v>
      </c>
      <c r="W233">
        <v>1</v>
      </c>
      <c r="X233" t="s">
        <v>280</v>
      </c>
      <c r="Y233" t="s">
        <v>273</v>
      </c>
      <c r="Z233">
        <v>44</v>
      </c>
      <c r="AA233" t="s">
        <v>280</v>
      </c>
      <c r="AE233" t="s">
        <v>273</v>
      </c>
      <c r="AG233" s="1">
        <v>1102</v>
      </c>
      <c r="AH233" s="1">
        <v>600</v>
      </c>
      <c r="AI233">
        <v>51</v>
      </c>
      <c r="AJ233">
        <v>600</v>
      </c>
      <c r="AK233" s="2">
        <v>45566</v>
      </c>
      <c r="AL233" s="2">
        <v>45930</v>
      </c>
      <c r="AM233" s="10">
        <v>3025</v>
      </c>
      <c r="AO233" s="10"/>
      <c r="AQ233" s="10"/>
      <c r="AS233" s="10"/>
      <c r="AT233" s="10">
        <v>3025</v>
      </c>
      <c r="AU233" s="10">
        <v>200</v>
      </c>
      <c r="AV233" s="10">
        <v>0</v>
      </c>
      <c r="AW233" s="10">
        <v>0</v>
      </c>
      <c r="AX233" s="10">
        <v>0</v>
      </c>
      <c r="AY233" s="10">
        <v>0</v>
      </c>
      <c r="AZ233" s="10">
        <v>200</v>
      </c>
      <c r="BB233" s="10">
        <v>0</v>
      </c>
      <c r="BC233" s="10">
        <v>0</v>
      </c>
      <c r="BD233" s="10">
        <v>0</v>
      </c>
      <c r="BE233" s="10">
        <v>0</v>
      </c>
      <c r="BF233" t="s">
        <v>2683</v>
      </c>
      <c r="BG233" s="10">
        <v>836</v>
      </c>
      <c r="BH233" s="10">
        <v>836</v>
      </c>
      <c r="BI233" s="10">
        <v>4061</v>
      </c>
      <c r="BJ233" s="10">
        <v>0</v>
      </c>
      <c r="BK233" s="10">
        <v>0</v>
      </c>
      <c r="BL233" s="10">
        <v>0</v>
      </c>
      <c r="BM233" s="10">
        <v>0</v>
      </c>
      <c r="BN233" s="10">
        <v>0</v>
      </c>
      <c r="BO233" t="s">
        <v>280</v>
      </c>
      <c r="BQ233" s="10"/>
      <c r="BR233" s="10"/>
      <c r="BS233">
        <v>0</v>
      </c>
      <c r="BT233" s="10">
        <v>0</v>
      </c>
      <c r="BU233" s="10">
        <v>0</v>
      </c>
      <c r="BV233" s="10">
        <v>0</v>
      </c>
      <c r="BW233" t="s">
        <v>280</v>
      </c>
      <c r="BX233" t="s">
        <v>280</v>
      </c>
      <c r="BY233" t="s">
        <v>280</v>
      </c>
      <c r="BZ233" t="s">
        <v>280</v>
      </c>
      <c r="CA233" t="s">
        <v>280</v>
      </c>
      <c r="CB233" t="s">
        <v>280</v>
      </c>
      <c r="CC233" t="s">
        <v>280</v>
      </c>
      <c r="CD233" t="s">
        <v>280</v>
      </c>
      <c r="CE233" t="s">
        <v>280</v>
      </c>
      <c r="CF233" t="s">
        <v>280</v>
      </c>
      <c r="CH233" s="10">
        <v>0</v>
      </c>
      <c r="CI233" s="10">
        <v>0</v>
      </c>
      <c r="CJ233" s="10">
        <v>0</v>
      </c>
      <c r="CK233" s="10">
        <v>0</v>
      </c>
      <c r="CL233" s="10">
        <v>0</v>
      </c>
      <c r="CM233" s="10">
        <v>0</v>
      </c>
      <c r="CN233" s="10">
        <v>0</v>
      </c>
      <c r="CO233" s="10">
        <v>0</v>
      </c>
      <c r="CP233" s="10">
        <v>3025</v>
      </c>
      <c r="CQ233" s="10">
        <v>3025</v>
      </c>
      <c r="CR233" s="10">
        <v>3025</v>
      </c>
      <c r="CS233" s="10">
        <v>0</v>
      </c>
      <c r="CT233" s="1">
        <v>12185</v>
      </c>
      <c r="CU233">
        <v>294</v>
      </c>
      <c r="CV233">
        <v>56</v>
      </c>
      <c r="CW233" s="1">
        <v>12423</v>
      </c>
      <c r="CX233">
        <v>351</v>
      </c>
      <c r="CY233">
        <v>2</v>
      </c>
      <c r="CZ233">
        <v>3</v>
      </c>
      <c r="DA233">
        <v>350</v>
      </c>
      <c r="DB233">
        <v>172</v>
      </c>
      <c r="DC233">
        <v>4</v>
      </c>
      <c r="DD233">
        <v>2</v>
      </c>
      <c r="DE233">
        <v>174</v>
      </c>
      <c r="DF233">
        <v>0</v>
      </c>
      <c r="DG233">
        <v>0</v>
      </c>
      <c r="DH233">
        <v>0</v>
      </c>
      <c r="DI233">
        <v>0</v>
      </c>
      <c r="DJ233" t="s">
        <v>682</v>
      </c>
      <c r="DK233">
        <v>9</v>
      </c>
      <c r="DL233">
        <v>0</v>
      </c>
      <c r="DM233">
        <v>0</v>
      </c>
      <c r="DN233">
        <v>9</v>
      </c>
      <c r="DO233" s="1">
        <v>12717</v>
      </c>
      <c r="DP233">
        <v>300</v>
      </c>
      <c r="DQ233">
        <v>61</v>
      </c>
      <c r="DR233" s="1">
        <v>12956</v>
      </c>
      <c r="DS233" t="s">
        <v>297</v>
      </c>
      <c r="DT233">
        <v>0</v>
      </c>
      <c r="DU233" t="s">
        <v>280</v>
      </c>
      <c r="DV233" t="s">
        <v>280</v>
      </c>
      <c r="DW233" t="s">
        <v>280</v>
      </c>
      <c r="DX233" t="s">
        <v>280</v>
      </c>
      <c r="DY233" t="s">
        <v>280</v>
      </c>
      <c r="DZ233" t="s">
        <v>280</v>
      </c>
      <c r="EA233" t="s">
        <v>280</v>
      </c>
      <c r="EB233" t="s">
        <v>280</v>
      </c>
      <c r="EC233" t="s">
        <v>280</v>
      </c>
      <c r="ED233" t="s">
        <v>280</v>
      </c>
      <c r="EE233" t="s">
        <v>280</v>
      </c>
      <c r="EF233" t="s">
        <v>280</v>
      </c>
      <c r="EG233">
        <v>306</v>
      </c>
      <c r="EH233">
        <v>575</v>
      </c>
      <c r="EI233" t="s">
        <v>281</v>
      </c>
      <c r="EJ233">
        <v>6</v>
      </c>
      <c r="EK233" t="s">
        <v>281</v>
      </c>
      <c r="EL233">
        <v>0</v>
      </c>
      <c r="EM233" t="s">
        <v>281</v>
      </c>
      <c r="EN233">
        <v>216</v>
      </c>
      <c r="EO233">
        <v>464</v>
      </c>
      <c r="EP233">
        <v>0</v>
      </c>
      <c r="EQ233">
        <v>680</v>
      </c>
      <c r="ER233">
        <v>0</v>
      </c>
      <c r="ES233">
        <v>0</v>
      </c>
      <c r="ET233">
        <v>0</v>
      </c>
      <c r="EU233">
        <v>0</v>
      </c>
      <c r="EV233">
        <v>0</v>
      </c>
      <c r="EW233">
        <v>0</v>
      </c>
      <c r="EX233">
        <v>0</v>
      </c>
      <c r="EY233">
        <v>0</v>
      </c>
      <c r="EZ233">
        <v>0</v>
      </c>
      <c r="FA233">
        <v>0</v>
      </c>
      <c r="FB233">
        <v>0</v>
      </c>
      <c r="FC233">
        <v>0</v>
      </c>
      <c r="FD233">
        <v>0</v>
      </c>
      <c r="FE233">
        <v>216</v>
      </c>
      <c r="FF233">
        <v>464</v>
      </c>
      <c r="FG233">
        <v>680</v>
      </c>
      <c r="FH233">
        <v>0</v>
      </c>
      <c r="FI233">
        <v>0</v>
      </c>
      <c r="FJ233" t="s">
        <v>280</v>
      </c>
      <c r="FK233" t="s">
        <v>362</v>
      </c>
      <c r="FV233" t="s">
        <v>280</v>
      </c>
      <c r="FW233" t="s">
        <v>273</v>
      </c>
      <c r="FX233" t="s">
        <v>273</v>
      </c>
      <c r="FY233" t="s">
        <v>280</v>
      </c>
      <c r="FZ233" t="s">
        <v>280</v>
      </c>
      <c r="GA233" t="s">
        <v>280</v>
      </c>
      <c r="GB233">
        <v>5</v>
      </c>
      <c r="GC233" s="12" t="s">
        <v>280</v>
      </c>
      <c r="GE233">
        <v>2</v>
      </c>
      <c r="GF233">
        <v>3</v>
      </c>
      <c r="GG233">
        <v>5</v>
      </c>
      <c r="GH233">
        <v>2</v>
      </c>
      <c r="GI233">
        <v>6</v>
      </c>
      <c r="GJ233">
        <v>3</v>
      </c>
      <c r="GK233">
        <v>16</v>
      </c>
      <c r="GL233">
        <v>16</v>
      </c>
      <c r="GM233">
        <v>0</v>
      </c>
      <c r="GN233">
        <v>0</v>
      </c>
      <c r="GO233">
        <v>16</v>
      </c>
      <c r="GP233">
        <v>113</v>
      </c>
      <c r="GQ233">
        <v>368</v>
      </c>
      <c r="GR233">
        <v>481</v>
      </c>
      <c r="GS233">
        <v>32</v>
      </c>
      <c r="GT233">
        <v>39</v>
      </c>
      <c r="GU233">
        <v>98</v>
      </c>
      <c r="GV233">
        <v>650</v>
      </c>
      <c r="GW233">
        <v>650</v>
      </c>
      <c r="GX233">
        <v>0</v>
      </c>
      <c r="GY233">
        <v>0</v>
      </c>
      <c r="GZ233">
        <v>650</v>
      </c>
      <c r="HA233">
        <v>0</v>
      </c>
      <c r="HB233">
        <v>0</v>
      </c>
      <c r="HC233">
        <v>0</v>
      </c>
      <c r="HD233">
        <v>0</v>
      </c>
      <c r="HE233">
        <v>0</v>
      </c>
      <c r="HF233">
        <v>0</v>
      </c>
      <c r="HG233">
        <v>0</v>
      </c>
      <c r="HH233">
        <v>0</v>
      </c>
      <c r="HI233" t="s">
        <v>273</v>
      </c>
      <c r="HJ233">
        <v>23</v>
      </c>
      <c r="HK233" t="s">
        <v>280</v>
      </c>
      <c r="HM233" t="s">
        <v>280</v>
      </c>
      <c r="HO233" t="s">
        <v>495</v>
      </c>
      <c r="HP233" t="s">
        <v>280</v>
      </c>
      <c r="HR233" t="s">
        <v>509</v>
      </c>
      <c r="HS233" t="s">
        <v>392</v>
      </c>
      <c r="HT233" t="s">
        <v>365</v>
      </c>
      <c r="HU233" t="s">
        <v>273</v>
      </c>
      <c r="HV233" t="s">
        <v>278</v>
      </c>
      <c r="HX233" t="s">
        <v>366</v>
      </c>
      <c r="HZ233">
        <v>26</v>
      </c>
      <c r="IA233">
        <v>25</v>
      </c>
      <c r="IB233" t="s">
        <v>280</v>
      </c>
      <c r="IC233" t="s">
        <v>280</v>
      </c>
      <c r="ID233" t="s">
        <v>280</v>
      </c>
      <c r="IE233" t="s">
        <v>280</v>
      </c>
      <c r="IF233" t="s">
        <v>280</v>
      </c>
      <c r="IG233" t="s">
        <v>280</v>
      </c>
      <c r="IH233" t="s">
        <v>280</v>
      </c>
      <c r="II233" t="s">
        <v>280</v>
      </c>
      <c r="IJ233" t="s">
        <v>280</v>
      </c>
      <c r="IK233" t="s">
        <v>280</v>
      </c>
      <c r="IL233" t="s">
        <v>280</v>
      </c>
      <c r="IM233" t="s">
        <v>280</v>
      </c>
      <c r="IN233" t="s">
        <v>280</v>
      </c>
      <c r="IO233" t="s">
        <v>280</v>
      </c>
      <c r="IP233" t="s">
        <v>280</v>
      </c>
      <c r="IQ233" t="s">
        <v>280</v>
      </c>
      <c r="IR233" t="s">
        <v>280</v>
      </c>
      <c r="IS233" t="s">
        <v>280</v>
      </c>
      <c r="IU233" t="s">
        <v>280</v>
      </c>
      <c r="IW233">
        <v>0</v>
      </c>
      <c r="IX233">
        <v>0</v>
      </c>
      <c r="IY233">
        <v>0</v>
      </c>
      <c r="IZ233">
        <v>0</v>
      </c>
      <c r="JA233">
        <v>0</v>
      </c>
      <c r="JB233">
        <v>0</v>
      </c>
      <c r="JC233">
        <v>0</v>
      </c>
      <c r="JD233">
        <v>0</v>
      </c>
      <c r="JE233">
        <v>0</v>
      </c>
      <c r="JF233">
        <v>0</v>
      </c>
      <c r="JG233" t="s">
        <v>2684</v>
      </c>
      <c r="JH233" s="14">
        <v>0</v>
      </c>
      <c r="JI233">
        <v>17</v>
      </c>
      <c r="JJ233">
        <v>28</v>
      </c>
      <c r="JK233" t="s">
        <v>2685</v>
      </c>
      <c r="JL233" t="s">
        <v>554</v>
      </c>
      <c r="JM233" s="2">
        <v>46064</v>
      </c>
    </row>
    <row r="234" spans="1:273" x14ac:dyDescent="0.25">
      <c r="A234" t="s">
        <v>2352</v>
      </c>
      <c r="B234" t="s">
        <v>2353</v>
      </c>
      <c r="C234" t="s">
        <v>2354</v>
      </c>
      <c r="D234" t="s">
        <v>2355</v>
      </c>
      <c r="E234">
        <v>68067</v>
      </c>
      <c r="F234" t="s">
        <v>1868</v>
      </c>
      <c r="G234" t="s">
        <v>2356</v>
      </c>
      <c r="H234" t="s">
        <v>310</v>
      </c>
      <c r="I234">
        <v>702</v>
      </c>
      <c r="J234">
        <v>702</v>
      </c>
      <c r="K234">
        <v>0</v>
      </c>
      <c r="L234">
        <v>0</v>
      </c>
      <c r="M234">
        <v>2016</v>
      </c>
      <c r="N234">
        <v>2019</v>
      </c>
      <c r="O234" t="s">
        <v>280</v>
      </c>
      <c r="Q234" t="s">
        <v>274</v>
      </c>
      <c r="R234" t="s">
        <v>275</v>
      </c>
      <c r="S234" t="s">
        <v>276</v>
      </c>
      <c r="T234" t="s">
        <v>273</v>
      </c>
      <c r="U234" t="s">
        <v>277</v>
      </c>
      <c r="W234">
        <v>1</v>
      </c>
      <c r="X234" t="s">
        <v>273</v>
      </c>
      <c r="Y234" t="s">
        <v>273</v>
      </c>
      <c r="Z234">
        <v>1</v>
      </c>
      <c r="AA234" t="s">
        <v>280</v>
      </c>
      <c r="AF234" t="s">
        <v>2357</v>
      </c>
      <c r="AG234" s="1">
        <v>3838</v>
      </c>
      <c r="AH234" s="1">
        <v>1500</v>
      </c>
      <c r="AI234">
        <v>52</v>
      </c>
      <c r="AJ234" s="1">
        <v>1500</v>
      </c>
      <c r="AK234" s="2">
        <v>45566</v>
      </c>
      <c r="AL234" s="2">
        <v>45930</v>
      </c>
      <c r="AM234" s="10">
        <v>25858</v>
      </c>
      <c r="AO234" s="10"/>
      <c r="AQ234" s="10"/>
      <c r="AS234" s="10"/>
      <c r="AT234" s="10">
        <v>25858</v>
      </c>
      <c r="AU234" s="10">
        <v>858</v>
      </c>
      <c r="AV234" s="10">
        <v>0</v>
      </c>
      <c r="AW234" s="10">
        <v>0</v>
      </c>
      <c r="AX234" s="10">
        <v>0</v>
      </c>
      <c r="AY234" s="10">
        <v>0</v>
      </c>
      <c r="AZ234" s="10">
        <v>858</v>
      </c>
      <c r="BB234" s="10">
        <v>0</v>
      </c>
      <c r="BC234" s="10">
        <v>0</v>
      </c>
      <c r="BD234" s="10">
        <v>0</v>
      </c>
      <c r="BE234" s="10">
        <v>0</v>
      </c>
      <c r="BF234" t="s">
        <v>509</v>
      </c>
      <c r="BG234" s="10">
        <v>0</v>
      </c>
      <c r="BH234" s="10">
        <v>0</v>
      </c>
      <c r="BI234" s="10">
        <v>26716</v>
      </c>
      <c r="BJ234" s="10">
        <v>0</v>
      </c>
      <c r="BK234" s="10">
        <v>0</v>
      </c>
      <c r="BL234" s="10">
        <v>0</v>
      </c>
      <c r="BM234" s="10">
        <v>0</v>
      </c>
      <c r="BN234" s="10">
        <v>0</v>
      </c>
      <c r="BO234" t="s">
        <v>280</v>
      </c>
      <c r="BQ234" s="10"/>
      <c r="BR234" s="10"/>
      <c r="BS234">
        <v>14</v>
      </c>
      <c r="BT234" s="10">
        <v>23436</v>
      </c>
      <c r="BU234" s="10">
        <v>1793</v>
      </c>
      <c r="BV234" s="10">
        <v>25229</v>
      </c>
      <c r="BW234" t="s">
        <v>280</v>
      </c>
      <c r="BX234" t="s">
        <v>280</v>
      </c>
      <c r="BY234" t="s">
        <v>273</v>
      </c>
      <c r="BZ234" t="s">
        <v>280</v>
      </c>
      <c r="CA234" t="s">
        <v>280</v>
      </c>
      <c r="CB234" t="s">
        <v>280</v>
      </c>
      <c r="CC234" t="s">
        <v>273</v>
      </c>
      <c r="CD234" t="s">
        <v>280</v>
      </c>
      <c r="CE234" t="s">
        <v>280</v>
      </c>
      <c r="CF234" t="s">
        <v>280</v>
      </c>
      <c r="CH234" s="10">
        <v>200</v>
      </c>
      <c r="CI234" s="10">
        <v>500</v>
      </c>
      <c r="CJ234" s="10">
        <v>0</v>
      </c>
      <c r="CK234" s="10">
        <v>700</v>
      </c>
      <c r="CL234" s="10">
        <v>0</v>
      </c>
      <c r="CM234" s="10">
        <v>1700</v>
      </c>
      <c r="CN234" s="10">
        <v>0</v>
      </c>
      <c r="CO234" s="10">
        <v>0</v>
      </c>
      <c r="CP234" s="10">
        <v>0</v>
      </c>
      <c r="CQ234" s="10">
        <v>1700</v>
      </c>
      <c r="CR234" s="10">
        <v>27629</v>
      </c>
      <c r="CS234" s="10">
        <v>250</v>
      </c>
      <c r="CT234" s="1">
        <v>5771</v>
      </c>
      <c r="CU234">
        <v>115</v>
      </c>
      <c r="CV234">
        <v>45</v>
      </c>
      <c r="CW234" s="1">
        <v>5841</v>
      </c>
      <c r="CX234">
        <v>43</v>
      </c>
      <c r="CY234">
        <v>0</v>
      </c>
      <c r="CZ234">
        <v>0</v>
      </c>
      <c r="DA234">
        <v>43</v>
      </c>
      <c r="DB234">
        <v>281</v>
      </c>
      <c r="DC234">
        <v>0</v>
      </c>
      <c r="DD234">
        <v>0</v>
      </c>
      <c r="DE234">
        <v>281</v>
      </c>
      <c r="DF234">
        <v>1</v>
      </c>
      <c r="DG234">
        <v>0</v>
      </c>
      <c r="DH234">
        <v>0</v>
      </c>
      <c r="DI234">
        <v>1</v>
      </c>
      <c r="DJ234" t="s">
        <v>509</v>
      </c>
      <c r="DK234">
        <v>1</v>
      </c>
      <c r="DL234">
        <v>0</v>
      </c>
      <c r="DM234">
        <v>0</v>
      </c>
      <c r="DN234">
        <v>1</v>
      </c>
      <c r="DO234" s="1">
        <v>6096</v>
      </c>
      <c r="DP234">
        <v>115</v>
      </c>
      <c r="DQ234">
        <v>45</v>
      </c>
      <c r="DR234" s="1">
        <v>6166</v>
      </c>
      <c r="DS234" t="s">
        <v>2358</v>
      </c>
      <c r="DT234">
        <v>24</v>
      </c>
      <c r="DU234" t="s">
        <v>280</v>
      </c>
      <c r="DV234" t="s">
        <v>273</v>
      </c>
      <c r="DW234" t="s">
        <v>280</v>
      </c>
      <c r="DX234" t="s">
        <v>280</v>
      </c>
      <c r="DY234" t="s">
        <v>280</v>
      </c>
      <c r="DZ234" t="s">
        <v>273</v>
      </c>
      <c r="EA234" t="s">
        <v>280</v>
      </c>
      <c r="EB234" t="s">
        <v>273</v>
      </c>
      <c r="EC234" t="s">
        <v>280</v>
      </c>
      <c r="ED234" t="s">
        <v>280</v>
      </c>
      <c r="EE234" t="s">
        <v>280</v>
      </c>
      <c r="EF234" t="s">
        <v>280</v>
      </c>
      <c r="EG234">
        <v>195</v>
      </c>
      <c r="EH234" s="1">
        <v>1438</v>
      </c>
      <c r="EI234" t="s">
        <v>281</v>
      </c>
      <c r="EJ234">
        <v>5</v>
      </c>
      <c r="EK234" t="s">
        <v>281</v>
      </c>
      <c r="EL234" s="1">
        <v>1400</v>
      </c>
      <c r="EM234" t="s">
        <v>285</v>
      </c>
      <c r="EN234">
        <v>55</v>
      </c>
      <c r="EO234">
        <v>50</v>
      </c>
      <c r="EP234">
        <v>0</v>
      </c>
      <c r="EQ234">
        <v>105</v>
      </c>
      <c r="ER234">
        <v>76</v>
      </c>
      <c r="ES234">
        <v>7</v>
      </c>
      <c r="ET234">
        <v>83</v>
      </c>
      <c r="EU234">
        <v>2</v>
      </c>
      <c r="EV234">
        <v>0</v>
      </c>
      <c r="EW234">
        <v>2</v>
      </c>
      <c r="EX234">
        <v>255</v>
      </c>
      <c r="EY234">
        <v>171</v>
      </c>
      <c r="EZ234">
        <v>426</v>
      </c>
      <c r="FA234">
        <v>0</v>
      </c>
      <c r="FB234">
        <v>0</v>
      </c>
      <c r="FC234">
        <v>0</v>
      </c>
      <c r="FD234">
        <v>511</v>
      </c>
      <c r="FE234">
        <v>388</v>
      </c>
      <c r="FF234">
        <v>228</v>
      </c>
      <c r="FG234">
        <v>616</v>
      </c>
      <c r="FH234">
        <v>0</v>
      </c>
      <c r="FI234">
        <v>0</v>
      </c>
      <c r="FJ234" t="s">
        <v>280</v>
      </c>
      <c r="FK234" t="s">
        <v>362</v>
      </c>
      <c r="FV234" t="s">
        <v>280</v>
      </c>
      <c r="FW234" t="s">
        <v>280</v>
      </c>
      <c r="FX234" t="s">
        <v>273</v>
      </c>
      <c r="FY234" t="s">
        <v>280</v>
      </c>
      <c r="FZ234" t="s">
        <v>280</v>
      </c>
      <c r="GA234" t="s">
        <v>280</v>
      </c>
      <c r="GB234">
        <v>35</v>
      </c>
      <c r="GC234" s="12" t="s">
        <v>280</v>
      </c>
      <c r="GE234">
        <v>0</v>
      </c>
      <c r="GF234">
        <v>35</v>
      </c>
      <c r="GG234">
        <v>35</v>
      </c>
      <c r="GH234">
        <v>25</v>
      </c>
      <c r="GI234">
        <v>0</v>
      </c>
      <c r="GJ234">
        <v>0</v>
      </c>
      <c r="GK234">
        <v>60</v>
      </c>
      <c r="GL234">
        <v>60</v>
      </c>
      <c r="GM234">
        <v>0</v>
      </c>
      <c r="GN234">
        <v>0</v>
      </c>
      <c r="GO234">
        <v>60</v>
      </c>
      <c r="GP234">
        <v>0</v>
      </c>
      <c r="GQ234">
        <v>244</v>
      </c>
      <c r="GR234">
        <v>244</v>
      </c>
      <c r="GS234">
        <v>244</v>
      </c>
      <c r="GT234">
        <v>0</v>
      </c>
      <c r="GU234">
        <v>0</v>
      </c>
      <c r="GV234">
        <v>488</v>
      </c>
      <c r="GW234">
        <v>488</v>
      </c>
      <c r="GX234">
        <v>0</v>
      </c>
      <c r="GY234">
        <v>0</v>
      </c>
      <c r="GZ234">
        <v>488</v>
      </c>
      <c r="HA234">
        <v>0</v>
      </c>
      <c r="HB234">
        <v>0</v>
      </c>
      <c r="HC234">
        <v>0</v>
      </c>
      <c r="HD234">
        <v>0</v>
      </c>
      <c r="HE234">
        <v>0</v>
      </c>
      <c r="HF234">
        <v>0</v>
      </c>
      <c r="HG234">
        <v>0</v>
      </c>
      <c r="HH234">
        <v>0</v>
      </c>
      <c r="HI234" t="s">
        <v>273</v>
      </c>
      <c r="HJ234">
        <v>170</v>
      </c>
      <c r="HK234" t="s">
        <v>280</v>
      </c>
      <c r="HM234" t="s">
        <v>280</v>
      </c>
      <c r="HO234" t="s">
        <v>1343</v>
      </c>
      <c r="HP234" t="s">
        <v>273</v>
      </c>
      <c r="HQ234">
        <v>12</v>
      </c>
      <c r="HR234" t="s">
        <v>325</v>
      </c>
      <c r="HS234" t="s">
        <v>2359</v>
      </c>
      <c r="HT234" t="s">
        <v>365</v>
      </c>
      <c r="HU234" t="s">
        <v>273</v>
      </c>
      <c r="HV234" t="s">
        <v>278</v>
      </c>
      <c r="HX234" t="s">
        <v>393</v>
      </c>
      <c r="HY234" t="s">
        <v>300</v>
      </c>
      <c r="HZ234">
        <v>65</v>
      </c>
      <c r="IA234">
        <v>65</v>
      </c>
      <c r="IB234" t="s">
        <v>280</v>
      </c>
      <c r="IC234" t="s">
        <v>280</v>
      </c>
      <c r="ID234" t="s">
        <v>280</v>
      </c>
      <c r="IE234" t="s">
        <v>280</v>
      </c>
      <c r="IF234" t="s">
        <v>280</v>
      </c>
      <c r="IG234" t="s">
        <v>280</v>
      </c>
      <c r="IH234" t="s">
        <v>280</v>
      </c>
      <c r="II234" t="s">
        <v>273</v>
      </c>
      <c r="IJ234" t="s">
        <v>273</v>
      </c>
      <c r="IK234" t="s">
        <v>280</v>
      </c>
      <c r="IL234" t="s">
        <v>280</v>
      </c>
      <c r="IM234" t="s">
        <v>280</v>
      </c>
      <c r="IN234" t="s">
        <v>280</v>
      </c>
      <c r="IO234" t="s">
        <v>280</v>
      </c>
      <c r="IP234" t="s">
        <v>280</v>
      </c>
      <c r="IQ234" t="s">
        <v>280</v>
      </c>
      <c r="IR234" t="s">
        <v>280</v>
      </c>
      <c r="IS234" t="s">
        <v>280</v>
      </c>
      <c r="IU234" t="s">
        <v>280</v>
      </c>
      <c r="IW234">
        <v>3</v>
      </c>
      <c r="IX234">
        <v>25</v>
      </c>
      <c r="IY234">
        <v>0.63</v>
      </c>
      <c r="IZ234">
        <v>0</v>
      </c>
      <c r="JA234">
        <v>0</v>
      </c>
      <c r="JB234">
        <v>0</v>
      </c>
      <c r="JC234">
        <v>3</v>
      </c>
      <c r="JD234">
        <v>25</v>
      </c>
      <c r="JE234">
        <v>0.63</v>
      </c>
      <c r="JF234">
        <v>1.26</v>
      </c>
      <c r="JG234" t="s">
        <v>304</v>
      </c>
      <c r="JH234" s="14">
        <v>15.45</v>
      </c>
      <c r="JI234">
        <v>1</v>
      </c>
      <c r="JJ234">
        <v>100</v>
      </c>
      <c r="JK234" t="s">
        <v>2360</v>
      </c>
      <c r="JL234" t="s">
        <v>304</v>
      </c>
      <c r="JM234" s="2">
        <v>46091</v>
      </c>
    </row>
    <row r="235" spans="1:273" x14ac:dyDescent="0.25">
      <c r="A235" t="s">
        <v>2361</v>
      </c>
      <c r="B235" t="s">
        <v>2362</v>
      </c>
      <c r="C235" t="s">
        <v>2362</v>
      </c>
      <c r="D235" t="s">
        <v>2363</v>
      </c>
      <c r="E235">
        <v>68069</v>
      </c>
      <c r="F235" t="s">
        <v>584</v>
      </c>
      <c r="G235" t="s">
        <v>2364</v>
      </c>
      <c r="H235" t="s">
        <v>310</v>
      </c>
      <c r="I235">
        <v>923</v>
      </c>
      <c r="J235" s="1">
        <v>2046</v>
      </c>
      <c r="K235">
        <v>0</v>
      </c>
      <c r="L235">
        <v>0</v>
      </c>
      <c r="M235">
        <v>2006</v>
      </c>
      <c r="O235" t="s">
        <v>280</v>
      </c>
      <c r="Q235" t="s">
        <v>274</v>
      </c>
      <c r="R235" t="s">
        <v>275</v>
      </c>
      <c r="S235" t="s">
        <v>586</v>
      </c>
      <c r="T235" t="s">
        <v>273</v>
      </c>
      <c r="U235" t="s">
        <v>277</v>
      </c>
      <c r="W235">
        <v>1</v>
      </c>
      <c r="X235" t="s">
        <v>273</v>
      </c>
      <c r="Y235" t="s">
        <v>273</v>
      </c>
      <c r="Z235">
        <v>96</v>
      </c>
      <c r="AA235" t="s">
        <v>273</v>
      </c>
      <c r="AC235" t="s">
        <v>273</v>
      </c>
      <c r="AG235" s="1">
        <v>5000</v>
      </c>
      <c r="AH235" s="1">
        <v>1876</v>
      </c>
      <c r="AI235">
        <v>52</v>
      </c>
      <c r="AJ235" s="1">
        <v>1876</v>
      </c>
      <c r="AK235" s="2">
        <v>45566</v>
      </c>
      <c r="AL235" s="2">
        <v>45930</v>
      </c>
      <c r="AM235" s="10">
        <v>162369</v>
      </c>
      <c r="AO235" s="10"/>
      <c r="AP235" t="s">
        <v>588</v>
      </c>
      <c r="AQ235" s="10">
        <v>29518</v>
      </c>
      <c r="AS235" s="10"/>
      <c r="AT235" s="10">
        <v>191887</v>
      </c>
      <c r="AU235" s="10">
        <v>1303</v>
      </c>
      <c r="AV235" s="10">
        <v>0</v>
      </c>
      <c r="AW235" s="10">
        <v>0</v>
      </c>
      <c r="AX235" s="10">
        <v>0</v>
      </c>
      <c r="AY235" s="10">
        <v>1420</v>
      </c>
      <c r="AZ235" s="10">
        <v>2723</v>
      </c>
      <c r="BB235" s="10">
        <v>0</v>
      </c>
      <c r="BC235" s="10">
        <v>0</v>
      </c>
      <c r="BD235" s="10">
        <v>0</v>
      </c>
      <c r="BE235" s="10">
        <v>0</v>
      </c>
      <c r="BF235" t="s">
        <v>2365</v>
      </c>
      <c r="BG235" s="10">
        <v>5342</v>
      </c>
      <c r="BH235" s="10">
        <v>5342</v>
      </c>
      <c r="BI235" s="10">
        <v>199952</v>
      </c>
      <c r="BJ235" s="10">
        <v>0</v>
      </c>
      <c r="BK235" s="10">
        <v>0</v>
      </c>
      <c r="BL235" s="10">
        <v>0</v>
      </c>
      <c r="BM235" s="10">
        <v>0</v>
      </c>
      <c r="BN235" s="10">
        <v>0</v>
      </c>
      <c r="BO235" t="s">
        <v>280</v>
      </c>
      <c r="BQ235" s="10"/>
      <c r="BR235" s="10"/>
      <c r="BS235">
        <v>156</v>
      </c>
      <c r="BT235" s="10">
        <v>114599</v>
      </c>
      <c r="BU235" s="10">
        <v>18304</v>
      </c>
      <c r="BV235" s="10">
        <v>132903</v>
      </c>
      <c r="BW235" t="s">
        <v>273</v>
      </c>
      <c r="BX235" t="s">
        <v>273</v>
      </c>
      <c r="BY235" t="s">
        <v>273</v>
      </c>
      <c r="BZ235" t="s">
        <v>273</v>
      </c>
      <c r="CA235" t="s">
        <v>273</v>
      </c>
      <c r="CB235" t="s">
        <v>273</v>
      </c>
      <c r="CC235" t="s">
        <v>273</v>
      </c>
      <c r="CD235" t="s">
        <v>273</v>
      </c>
      <c r="CE235" t="s">
        <v>273</v>
      </c>
      <c r="CF235" t="s">
        <v>273</v>
      </c>
      <c r="CG235" t="s">
        <v>2366</v>
      </c>
      <c r="CH235" s="10">
        <v>12869</v>
      </c>
      <c r="CI235" s="10">
        <v>500</v>
      </c>
      <c r="CJ235" s="10">
        <v>1408</v>
      </c>
      <c r="CK235" s="10">
        <v>14777</v>
      </c>
      <c r="CL235" s="10">
        <v>2488</v>
      </c>
      <c r="CM235" s="10">
        <v>0</v>
      </c>
      <c r="CN235" s="10">
        <v>922</v>
      </c>
      <c r="CO235" s="10">
        <v>0</v>
      </c>
      <c r="CP235" s="10">
        <v>34233</v>
      </c>
      <c r="CQ235" s="10">
        <v>37643</v>
      </c>
      <c r="CR235" s="10">
        <v>185323</v>
      </c>
      <c r="CS235" s="10">
        <v>14949</v>
      </c>
      <c r="CT235" s="1">
        <v>19979</v>
      </c>
      <c r="CU235">
        <v>521</v>
      </c>
      <c r="CV235" s="1">
        <v>1760</v>
      </c>
      <c r="CW235" s="1">
        <v>18740</v>
      </c>
      <c r="CX235" s="1">
        <v>1117</v>
      </c>
      <c r="CY235">
        <v>28</v>
      </c>
      <c r="CZ235">
        <v>1</v>
      </c>
      <c r="DA235" s="1">
        <v>1144</v>
      </c>
      <c r="DB235" s="1">
        <v>3820</v>
      </c>
      <c r="DC235">
        <v>40</v>
      </c>
      <c r="DD235">
        <v>12</v>
      </c>
      <c r="DE235" s="1">
        <v>3848</v>
      </c>
      <c r="DF235">
        <v>0</v>
      </c>
      <c r="DG235">
        <v>54</v>
      </c>
      <c r="DH235">
        <v>0</v>
      </c>
      <c r="DI235">
        <v>54</v>
      </c>
      <c r="DJ235" t="s">
        <v>2367</v>
      </c>
      <c r="DK235">
        <v>605</v>
      </c>
      <c r="DL235">
        <v>22</v>
      </c>
      <c r="DM235">
        <v>12</v>
      </c>
      <c r="DN235">
        <v>615</v>
      </c>
      <c r="DO235" s="1">
        <v>25521</v>
      </c>
      <c r="DP235">
        <v>611</v>
      </c>
      <c r="DQ235" s="1">
        <v>1785</v>
      </c>
      <c r="DR235" s="1">
        <v>24347</v>
      </c>
      <c r="DS235" t="s">
        <v>2368</v>
      </c>
      <c r="DT235">
        <v>17</v>
      </c>
      <c r="DU235" t="s">
        <v>280</v>
      </c>
      <c r="DV235" t="s">
        <v>273</v>
      </c>
      <c r="DW235" t="s">
        <v>280</v>
      </c>
      <c r="DX235" t="s">
        <v>280</v>
      </c>
      <c r="DY235" t="s">
        <v>273</v>
      </c>
      <c r="DZ235" t="s">
        <v>273</v>
      </c>
      <c r="EA235" t="s">
        <v>280</v>
      </c>
      <c r="EB235" t="s">
        <v>273</v>
      </c>
      <c r="EC235" t="s">
        <v>280</v>
      </c>
      <c r="ED235" t="s">
        <v>280</v>
      </c>
      <c r="EE235" t="s">
        <v>280</v>
      </c>
      <c r="EF235" t="s">
        <v>280</v>
      </c>
      <c r="EG235" s="1">
        <v>3271</v>
      </c>
      <c r="EH235" s="1">
        <v>8853</v>
      </c>
      <c r="EI235" t="s">
        <v>281</v>
      </c>
      <c r="EJ235">
        <v>260</v>
      </c>
      <c r="EK235" t="s">
        <v>285</v>
      </c>
      <c r="EL235">
        <v>370</v>
      </c>
      <c r="EM235" t="s">
        <v>285</v>
      </c>
      <c r="EN235" s="1">
        <v>2701</v>
      </c>
      <c r="EO235" s="1">
        <v>8416</v>
      </c>
      <c r="EP235">
        <v>363</v>
      </c>
      <c r="EQ235" s="1">
        <v>11480</v>
      </c>
      <c r="ER235" s="1">
        <v>1342</v>
      </c>
      <c r="ES235">
        <v>344</v>
      </c>
      <c r="ET235" s="1">
        <v>1686</v>
      </c>
      <c r="EU235">
        <v>597</v>
      </c>
      <c r="EV235">
        <v>5</v>
      </c>
      <c r="EW235">
        <v>602</v>
      </c>
      <c r="EX235" s="1">
        <v>2102</v>
      </c>
      <c r="EY235">
        <v>537</v>
      </c>
      <c r="EZ235" s="1">
        <v>2639</v>
      </c>
      <c r="FA235">
        <v>0</v>
      </c>
      <c r="FB235">
        <v>0</v>
      </c>
      <c r="FC235">
        <v>0</v>
      </c>
      <c r="FD235" s="1">
        <v>4927</v>
      </c>
      <c r="FE235" s="1">
        <v>6742</v>
      </c>
      <c r="FF235" s="1">
        <v>9302</v>
      </c>
      <c r="FG235" s="1">
        <v>16407</v>
      </c>
      <c r="FH235">
        <v>0</v>
      </c>
      <c r="FI235">
        <v>214</v>
      </c>
      <c r="FJ235" t="s">
        <v>273</v>
      </c>
      <c r="FK235" t="s">
        <v>345</v>
      </c>
      <c r="FP235" t="s">
        <v>2369</v>
      </c>
      <c r="FV235" t="s">
        <v>280</v>
      </c>
      <c r="FW235" t="s">
        <v>280</v>
      </c>
      <c r="FX235" t="s">
        <v>273</v>
      </c>
      <c r="FY235" t="s">
        <v>280</v>
      </c>
      <c r="FZ235" t="s">
        <v>280</v>
      </c>
      <c r="GA235" t="s">
        <v>280</v>
      </c>
      <c r="GB235">
        <v>15</v>
      </c>
      <c r="GC235" s="12"/>
      <c r="GE235">
        <v>51</v>
      </c>
      <c r="GF235">
        <v>86</v>
      </c>
      <c r="GG235">
        <v>137</v>
      </c>
      <c r="GH235">
        <v>3</v>
      </c>
      <c r="GI235">
        <v>60</v>
      </c>
      <c r="GJ235">
        <v>14</v>
      </c>
      <c r="GK235">
        <v>214</v>
      </c>
      <c r="GL235">
        <v>214</v>
      </c>
      <c r="GM235">
        <v>0</v>
      </c>
      <c r="GN235">
        <v>0</v>
      </c>
      <c r="GO235">
        <v>214</v>
      </c>
      <c r="GP235">
        <v>290</v>
      </c>
      <c r="GQ235" s="1">
        <v>1180</v>
      </c>
      <c r="GR235" s="1">
        <v>1470</v>
      </c>
      <c r="GS235">
        <v>0</v>
      </c>
      <c r="GT235">
        <v>568</v>
      </c>
      <c r="GU235">
        <v>470</v>
      </c>
      <c r="GV235" s="1">
        <v>2508</v>
      </c>
      <c r="GW235" s="1">
        <v>2508</v>
      </c>
      <c r="GX235">
        <v>0</v>
      </c>
      <c r="GY235">
        <v>0</v>
      </c>
      <c r="GZ235" s="1">
        <v>2508</v>
      </c>
      <c r="HA235">
        <v>0</v>
      </c>
      <c r="HB235">
        <v>0</v>
      </c>
      <c r="HC235">
        <v>16</v>
      </c>
      <c r="HE235">
        <v>0</v>
      </c>
      <c r="HG235">
        <v>12</v>
      </c>
      <c r="HI235" t="s">
        <v>273</v>
      </c>
      <c r="HJ235">
        <v>132</v>
      </c>
      <c r="HK235" t="s">
        <v>273</v>
      </c>
      <c r="HL235">
        <v>32</v>
      </c>
      <c r="HM235" t="s">
        <v>273</v>
      </c>
      <c r="HN235">
        <v>61</v>
      </c>
      <c r="HO235" t="s">
        <v>379</v>
      </c>
      <c r="HP235" t="s">
        <v>273</v>
      </c>
      <c r="HQ235">
        <v>8</v>
      </c>
      <c r="HR235" t="s">
        <v>512</v>
      </c>
      <c r="HS235" t="s">
        <v>594</v>
      </c>
      <c r="HT235" t="s">
        <v>284</v>
      </c>
      <c r="HU235" t="s">
        <v>273</v>
      </c>
      <c r="HV235" t="s">
        <v>278</v>
      </c>
      <c r="HX235" t="s">
        <v>393</v>
      </c>
      <c r="HY235" t="s">
        <v>300</v>
      </c>
      <c r="HZ235">
        <v>58</v>
      </c>
      <c r="IA235">
        <v>54</v>
      </c>
      <c r="IB235" t="s">
        <v>273</v>
      </c>
      <c r="IC235" t="s">
        <v>273</v>
      </c>
      <c r="ID235" t="s">
        <v>280</v>
      </c>
      <c r="IE235" t="s">
        <v>280</v>
      </c>
      <c r="IF235" t="s">
        <v>273</v>
      </c>
      <c r="IG235" t="s">
        <v>280</v>
      </c>
      <c r="IH235" t="s">
        <v>280</v>
      </c>
      <c r="II235" t="s">
        <v>273</v>
      </c>
      <c r="IJ235" t="s">
        <v>273</v>
      </c>
      <c r="IK235" t="s">
        <v>273</v>
      </c>
      <c r="IL235" t="s">
        <v>280</v>
      </c>
      <c r="IM235" t="s">
        <v>280</v>
      </c>
      <c r="IN235" t="s">
        <v>273</v>
      </c>
      <c r="IO235" t="s">
        <v>273</v>
      </c>
      <c r="IP235" t="s">
        <v>273</v>
      </c>
      <c r="IQ235" t="s">
        <v>280</v>
      </c>
      <c r="IR235" t="s">
        <v>280</v>
      </c>
      <c r="IS235" t="s">
        <v>273</v>
      </c>
      <c r="IT235" t="s">
        <v>2370</v>
      </c>
      <c r="IU235" t="s">
        <v>273</v>
      </c>
      <c r="IV235">
        <v>1</v>
      </c>
      <c r="IW235">
        <v>3</v>
      </c>
      <c r="IX235">
        <v>100</v>
      </c>
      <c r="IY235">
        <v>2.5</v>
      </c>
      <c r="IZ235">
        <v>0</v>
      </c>
      <c r="JA235">
        <v>0</v>
      </c>
      <c r="JB235">
        <v>0</v>
      </c>
      <c r="JC235">
        <v>0</v>
      </c>
      <c r="JD235">
        <v>0</v>
      </c>
      <c r="JE235">
        <v>0</v>
      </c>
      <c r="JF235">
        <v>2.5</v>
      </c>
      <c r="JG235" t="s">
        <v>304</v>
      </c>
      <c r="JH235" s="14">
        <v>25.99</v>
      </c>
      <c r="JI235">
        <v>1</v>
      </c>
      <c r="JJ235">
        <v>3</v>
      </c>
      <c r="JK235" t="s">
        <v>2371</v>
      </c>
      <c r="JL235" t="s">
        <v>302</v>
      </c>
      <c r="JM235" s="2">
        <v>46113</v>
      </c>
    </row>
    <row r="236" spans="1:273" x14ac:dyDescent="0.25">
      <c r="A236" t="s">
        <v>2372</v>
      </c>
      <c r="B236" t="s">
        <v>2373</v>
      </c>
      <c r="C236" t="s">
        <v>2374</v>
      </c>
      <c r="D236" t="s">
        <v>2375</v>
      </c>
      <c r="E236">
        <v>69045</v>
      </c>
      <c r="F236" t="s">
        <v>1378</v>
      </c>
      <c r="G236" t="s">
        <v>2376</v>
      </c>
      <c r="H236" t="s">
        <v>387</v>
      </c>
      <c r="I236">
        <v>527</v>
      </c>
      <c r="J236">
        <v>527</v>
      </c>
      <c r="K236">
        <v>0</v>
      </c>
      <c r="L236">
        <v>0</v>
      </c>
      <c r="M236">
        <v>1955</v>
      </c>
      <c r="O236" t="s">
        <v>280</v>
      </c>
      <c r="Q236" t="s">
        <v>274</v>
      </c>
      <c r="R236" t="s">
        <v>275</v>
      </c>
      <c r="S236" t="s">
        <v>276</v>
      </c>
      <c r="T236" t="s">
        <v>273</v>
      </c>
      <c r="U236" t="s">
        <v>277</v>
      </c>
      <c r="W236">
        <v>1</v>
      </c>
      <c r="X236" t="s">
        <v>273</v>
      </c>
      <c r="Y236" t="s">
        <v>280</v>
      </c>
      <c r="AE236" t="s">
        <v>273</v>
      </c>
      <c r="AF236" t="s">
        <v>2377</v>
      </c>
      <c r="AG236" s="1">
        <v>2100</v>
      </c>
      <c r="AH236" s="1">
        <v>780</v>
      </c>
      <c r="AI236">
        <v>52</v>
      </c>
      <c r="AJ236">
        <v>780</v>
      </c>
      <c r="AK236" s="2">
        <v>45566</v>
      </c>
      <c r="AL236" s="2">
        <v>45930</v>
      </c>
      <c r="AM236" s="10">
        <v>24000</v>
      </c>
      <c r="AO236" s="10"/>
      <c r="AP236" t="s">
        <v>1381</v>
      </c>
      <c r="AQ236" s="10">
        <v>1000</v>
      </c>
      <c r="AS236" s="10"/>
      <c r="AT236" s="10">
        <v>25000</v>
      </c>
      <c r="AU236" s="10">
        <v>655</v>
      </c>
      <c r="AV236" s="10">
        <v>1100</v>
      </c>
      <c r="AW236" s="10">
        <v>0</v>
      </c>
      <c r="AX236" s="10">
        <v>0</v>
      </c>
      <c r="AY236" s="10">
        <v>0</v>
      </c>
      <c r="AZ236" s="10">
        <v>1755</v>
      </c>
      <c r="BB236" s="10">
        <v>0</v>
      </c>
      <c r="BC236" s="10">
        <v>0</v>
      </c>
      <c r="BD236" s="10">
        <v>0</v>
      </c>
      <c r="BE236" s="10">
        <v>0</v>
      </c>
      <c r="BF236" t="s">
        <v>2378</v>
      </c>
      <c r="BG236" s="10">
        <v>2845</v>
      </c>
      <c r="BH236" s="10">
        <v>2845</v>
      </c>
      <c r="BI236" s="10">
        <v>29600</v>
      </c>
      <c r="BJ236" s="10">
        <v>0</v>
      </c>
      <c r="BK236" s="10">
        <v>0</v>
      </c>
      <c r="BL236" s="10">
        <v>0</v>
      </c>
      <c r="BM236" s="10">
        <v>0</v>
      </c>
      <c r="BN236" s="10">
        <v>0</v>
      </c>
      <c r="BO236" t="s">
        <v>280</v>
      </c>
      <c r="BQ236" s="10"/>
      <c r="BR236" s="10"/>
      <c r="BS236">
        <v>9</v>
      </c>
      <c r="BT236" s="10">
        <v>13370</v>
      </c>
      <c r="BU236" s="10">
        <v>1050</v>
      </c>
      <c r="BV236" s="10">
        <v>14420</v>
      </c>
      <c r="BW236" t="s">
        <v>280</v>
      </c>
      <c r="BX236" t="s">
        <v>280</v>
      </c>
      <c r="BY236" t="s">
        <v>280</v>
      </c>
      <c r="BZ236" t="s">
        <v>280</v>
      </c>
      <c r="CA236" t="s">
        <v>280</v>
      </c>
      <c r="CB236" t="s">
        <v>280</v>
      </c>
      <c r="CC236" t="s">
        <v>280</v>
      </c>
      <c r="CD236" t="s">
        <v>273</v>
      </c>
      <c r="CE236" t="s">
        <v>273</v>
      </c>
      <c r="CF236" t="s">
        <v>273</v>
      </c>
      <c r="CH236" s="10">
        <v>2379</v>
      </c>
      <c r="CI236" s="10">
        <v>500</v>
      </c>
      <c r="CJ236" s="10">
        <v>0</v>
      </c>
      <c r="CK236" s="10">
        <v>2879</v>
      </c>
      <c r="CL236" s="10">
        <v>0</v>
      </c>
      <c r="CM236" s="10">
        <v>1275</v>
      </c>
      <c r="CN236" s="10">
        <v>0</v>
      </c>
      <c r="CO236" s="10">
        <v>1429</v>
      </c>
      <c r="CP236" s="10">
        <v>6974</v>
      </c>
      <c r="CQ236" s="10">
        <v>9678</v>
      </c>
      <c r="CR236" s="10">
        <v>26977</v>
      </c>
      <c r="CS236" s="10">
        <v>0</v>
      </c>
      <c r="CT236" s="1">
        <v>10449</v>
      </c>
      <c r="CU236">
        <v>259</v>
      </c>
      <c r="CV236">
        <v>304</v>
      </c>
      <c r="CW236" s="1">
        <v>10404</v>
      </c>
      <c r="CX236">
        <v>197</v>
      </c>
      <c r="CY236">
        <v>0</v>
      </c>
      <c r="DA236">
        <v>197</v>
      </c>
      <c r="DB236">
        <v>300</v>
      </c>
      <c r="DC236">
        <v>32</v>
      </c>
      <c r="DD236">
        <v>0</v>
      </c>
      <c r="DE236">
        <v>332</v>
      </c>
      <c r="DF236">
        <v>314</v>
      </c>
      <c r="DG236">
        <v>0</v>
      </c>
      <c r="DH236">
        <v>0</v>
      </c>
      <c r="DI236">
        <v>314</v>
      </c>
      <c r="DJ236" t="s">
        <v>297</v>
      </c>
      <c r="DK236">
        <v>0</v>
      </c>
      <c r="DL236">
        <v>0</v>
      </c>
      <c r="DM236">
        <v>0</v>
      </c>
      <c r="DN236">
        <v>0</v>
      </c>
      <c r="DO236" s="1">
        <v>10946</v>
      </c>
      <c r="DP236">
        <v>291</v>
      </c>
      <c r="DQ236">
        <v>304</v>
      </c>
      <c r="DR236" s="1">
        <v>10933</v>
      </c>
      <c r="DS236" t="s">
        <v>416</v>
      </c>
      <c r="DT236">
        <v>0</v>
      </c>
      <c r="DU236" t="s">
        <v>280</v>
      </c>
      <c r="DV236" t="s">
        <v>273</v>
      </c>
      <c r="DW236" t="s">
        <v>280</v>
      </c>
      <c r="DX236" t="s">
        <v>280</v>
      </c>
      <c r="DY236" t="s">
        <v>280</v>
      </c>
      <c r="DZ236" t="s">
        <v>273</v>
      </c>
      <c r="EA236" t="s">
        <v>280</v>
      </c>
      <c r="EB236" t="s">
        <v>273</v>
      </c>
      <c r="EC236" t="s">
        <v>280</v>
      </c>
      <c r="ED236" t="s">
        <v>280</v>
      </c>
      <c r="EE236" t="s">
        <v>280</v>
      </c>
      <c r="EF236" t="s">
        <v>280</v>
      </c>
      <c r="EG236">
        <v>142</v>
      </c>
      <c r="EH236" s="1">
        <v>1107</v>
      </c>
      <c r="EI236" t="s">
        <v>281</v>
      </c>
      <c r="EJ236">
        <v>105</v>
      </c>
      <c r="EK236" t="s">
        <v>285</v>
      </c>
      <c r="EL236">
        <v>157</v>
      </c>
      <c r="EM236" t="s">
        <v>285</v>
      </c>
      <c r="EN236">
        <v>695</v>
      </c>
      <c r="EO236">
        <v>343</v>
      </c>
      <c r="EP236">
        <v>0</v>
      </c>
      <c r="EQ236" s="1">
        <v>1038</v>
      </c>
      <c r="ER236">
        <v>459</v>
      </c>
      <c r="ES236">
        <v>13</v>
      </c>
      <c r="ET236">
        <v>472</v>
      </c>
      <c r="EU236">
        <v>10</v>
      </c>
      <c r="EV236">
        <v>0</v>
      </c>
      <c r="EW236">
        <v>10</v>
      </c>
      <c r="EX236">
        <v>176</v>
      </c>
      <c r="EY236">
        <v>12</v>
      </c>
      <c r="EZ236">
        <v>188</v>
      </c>
      <c r="FA236">
        <v>0</v>
      </c>
      <c r="FB236">
        <v>0</v>
      </c>
      <c r="FC236">
        <v>0</v>
      </c>
      <c r="FD236">
        <v>670</v>
      </c>
      <c r="FE236" s="1">
        <v>1340</v>
      </c>
      <c r="FF236">
        <v>368</v>
      </c>
      <c r="FG236" s="1">
        <v>1708</v>
      </c>
      <c r="FH236">
        <v>0</v>
      </c>
      <c r="FI236">
        <v>0</v>
      </c>
      <c r="FJ236" t="s">
        <v>280</v>
      </c>
      <c r="FK236" t="s">
        <v>295</v>
      </c>
      <c r="FV236" t="s">
        <v>280</v>
      </c>
      <c r="FW236" t="s">
        <v>280</v>
      </c>
      <c r="FX236" t="s">
        <v>273</v>
      </c>
      <c r="FY236" t="s">
        <v>280</v>
      </c>
      <c r="FZ236" t="s">
        <v>280</v>
      </c>
      <c r="GA236" t="s">
        <v>280</v>
      </c>
      <c r="GB236">
        <v>3</v>
      </c>
      <c r="GC236" s="12"/>
      <c r="GE236">
        <v>0</v>
      </c>
      <c r="GF236">
        <v>1</v>
      </c>
      <c r="GG236">
        <v>1</v>
      </c>
      <c r="GH236">
        <v>0</v>
      </c>
      <c r="GI236">
        <v>0</v>
      </c>
      <c r="GJ236">
        <v>0</v>
      </c>
      <c r="GK236">
        <v>1</v>
      </c>
      <c r="GL236">
        <v>1</v>
      </c>
      <c r="GM236">
        <v>0</v>
      </c>
      <c r="GN236">
        <v>0</v>
      </c>
      <c r="GO236">
        <v>1</v>
      </c>
      <c r="GP236">
        <v>0</v>
      </c>
      <c r="GQ236">
        <v>84</v>
      </c>
      <c r="GR236">
        <v>84</v>
      </c>
      <c r="GS236">
        <v>0</v>
      </c>
      <c r="GT236">
        <v>0</v>
      </c>
      <c r="GU236">
        <v>0</v>
      </c>
      <c r="GV236">
        <v>84</v>
      </c>
      <c r="GW236">
        <v>84</v>
      </c>
      <c r="GX236">
        <v>0</v>
      </c>
      <c r="GY236">
        <v>0</v>
      </c>
      <c r="GZ236">
        <v>84</v>
      </c>
      <c r="HA236">
        <v>0</v>
      </c>
      <c r="HB236">
        <v>0</v>
      </c>
      <c r="HC236">
        <v>0</v>
      </c>
      <c r="HD236">
        <v>0</v>
      </c>
      <c r="HE236">
        <v>0</v>
      </c>
      <c r="HF236">
        <v>0</v>
      </c>
      <c r="HG236">
        <v>0</v>
      </c>
      <c r="HH236">
        <v>0</v>
      </c>
      <c r="HI236" t="s">
        <v>273</v>
      </c>
      <c r="HJ236">
        <v>109</v>
      </c>
      <c r="HK236" t="s">
        <v>280</v>
      </c>
      <c r="HM236" t="s">
        <v>280</v>
      </c>
      <c r="HO236" t="s">
        <v>297</v>
      </c>
      <c r="HP236" t="s">
        <v>273</v>
      </c>
      <c r="HQ236">
        <v>2</v>
      </c>
      <c r="HR236" t="s">
        <v>297</v>
      </c>
      <c r="HS236" t="s">
        <v>2379</v>
      </c>
      <c r="HT236" t="s">
        <v>299</v>
      </c>
      <c r="HU236" t="s">
        <v>273</v>
      </c>
      <c r="HV236" t="s">
        <v>278</v>
      </c>
      <c r="HX236" t="s">
        <v>1019</v>
      </c>
      <c r="HZ236">
        <v>23</v>
      </c>
      <c r="IA236">
        <v>24</v>
      </c>
      <c r="IB236" t="s">
        <v>280</v>
      </c>
      <c r="IC236" t="s">
        <v>280</v>
      </c>
      <c r="ID236" t="s">
        <v>280</v>
      </c>
      <c r="IE236" t="s">
        <v>280</v>
      </c>
      <c r="IF236" t="s">
        <v>280</v>
      </c>
      <c r="IG236" t="s">
        <v>280</v>
      </c>
      <c r="IH236" t="s">
        <v>280</v>
      </c>
      <c r="II236" t="s">
        <v>280</v>
      </c>
      <c r="IJ236" t="s">
        <v>280</v>
      </c>
      <c r="IK236" t="s">
        <v>280</v>
      </c>
      <c r="IL236" t="s">
        <v>280</v>
      </c>
      <c r="IM236" t="s">
        <v>280</v>
      </c>
      <c r="IN236" t="s">
        <v>280</v>
      </c>
      <c r="IO236" t="s">
        <v>280</v>
      </c>
      <c r="IP236" t="s">
        <v>280</v>
      </c>
      <c r="IQ236" t="s">
        <v>280</v>
      </c>
      <c r="IR236" t="s">
        <v>280</v>
      </c>
      <c r="IS236" t="s">
        <v>280</v>
      </c>
      <c r="IU236" t="s">
        <v>280</v>
      </c>
      <c r="IW236">
        <v>1</v>
      </c>
      <c r="IX236">
        <v>15</v>
      </c>
      <c r="IY236">
        <v>0.38</v>
      </c>
      <c r="IZ236">
        <v>0</v>
      </c>
      <c r="JA236">
        <v>0</v>
      </c>
      <c r="JB236">
        <v>0</v>
      </c>
      <c r="JC236">
        <v>0</v>
      </c>
      <c r="JD236">
        <v>0</v>
      </c>
      <c r="JE236">
        <v>0</v>
      </c>
      <c r="JF236">
        <v>0.38</v>
      </c>
      <c r="JG236" t="s">
        <v>304</v>
      </c>
      <c r="JH236" s="14">
        <v>15</v>
      </c>
      <c r="JI236">
        <v>0</v>
      </c>
      <c r="JJ236">
        <v>0</v>
      </c>
      <c r="JK236" t="s">
        <v>2380</v>
      </c>
      <c r="JL236" t="s">
        <v>304</v>
      </c>
      <c r="JM236" s="2">
        <v>46112</v>
      </c>
    </row>
    <row r="237" spans="1:273" x14ac:dyDescent="0.25">
      <c r="A237" t="s">
        <v>2381</v>
      </c>
      <c r="B237" t="s">
        <v>2382</v>
      </c>
      <c r="C237" t="s">
        <v>2383</v>
      </c>
      <c r="D237" t="s">
        <v>2384</v>
      </c>
      <c r="E237">
        <v>68786</v>
      </c>
      <c r="F237" t="s">
        <v>610</v>
      </c>
      <c r="G237" t="s">
        <v>2385</v>
      </c>
      <c r="H237" t="s">
        <v>310</v>
      </c>
      <c r="I237">
        <v>582</v>
      </c>
      <c r="J237">
        <v>730</v>
      </c>
      <c r="K237">
        <v>0</v>
      </c>
      <c r="L237">
        <v>0</v>
      </c>
      <c r="M237">
        <v>2014</v>
      </c>
      <c r="N237">
        <v>2016</v>
      </c>
      <c r="O237" t="s">
        <v>280</v>
      </c>
      <c r="Q237" t="s">
        <v>274</v>
      </c>
      <c r="R237" t="s">
        <v>275</v>
      </c>
      <c r="S237" t="s">
        <v>805</v>
      </c>
      <c r="T237" t="s">
        <v>273</v>
      </c>
      <c r="U237" t="s">
        <v>277</v>
      </c>
      <c r="W237">
        <v>1</v>
      </c>
      <c r="X237" t="s">
        <v>273</v>
      </c>
      <c r="Y237" t="s">
        <v>273</v>
      </c>
      <c r="Z237">
        <v>47</v>
      </c>
      <c r="AA237" t="s">
        <v>273</v>
      </c>
      <c r="AD237" t="s">
        <v>273</v>
      </c>
      <c r="AE237" t="s">
        <v>273</v>
      </c>
      <c r="AG237" s="1">
        <v>4600</v>
      </c>
      <c r="AH237" s="1">
        <v>1050</v>
      </c>
      <c r="AI237">
        <v>52</v>
      </c>
      <c r="AJ237" s="1">
        <v>1050</v>
      </c>
      <c r="AK237" s="2">
        <v>45658</v>
      </c>
      <c r="AL237" s="2">
        <v>46022</v>
      </c>
      <c r="AM237" s="10">
        <v>0</v>
      </c>
      <c r="AN237" t="s">
        <v>2386</v>
      </c>
      <c r="AO237" s="10">
        <v>24360</v>
      </c>
      <c r="AP237" t="s">
        <v>865</v>
      </c>
      <c r="AQ237" s="10">
        <v>5000</v>
      </c>
      <c r="AS237" s="10"/>
      <c r="AT237" s="10">
        <v>29360</v>
      </c>
      <c r="AU237" s="10">
        <v>925</v>
      </c>
      <c r="AV237" s="10">
        <v>0</v>
      </c>
      <c r="AW237" s="10">
        <v>0</v>
      </c>
      <c r="AX237" s="10">
        <v>673</v>
      </c>
      <c r="AY237" s="10">
        <v>0</v>
      </c>
      <c r="AZ237" s="10">
        <v>1598</v>
      </c>
      <c r="BA237" t="s">
        <v>2387</v>
      </c>
      <c r="BB237" s="10">
        <v>15550</v>
      </c>
      <c r="BC237" s="10">
        <v>15550</v>
      </c>
      <c r="BD237" s="10">
        <v>0</v>
      </c>
      <c r="BE237" s="10">
        <v>3800</v>
      </c>
      <c r="BF237" t="s">
        <v>2388</v>
      </c>
      <c r="BG237" s="10">
        <v>45334</v>
      </c>
      <c r="BH237" s="10">
        <v>49134</v>
      </c>
      <c r="BI237" s="10">
        <v>95642</v>
      </c>
      <c r="BJ237" s="10">
        <v>0</v>
      </c>
      <c r="BK237" s="10">
        <v>0</v>
      </c>
      <c r="BL237" s="10">
        <v>0</v>
      </c>
      <c r="BM237" s="10">
        <v>0</v>
      </c>
      <c r="BN237" s="10">
        <v>0</v>
      </c>
      <c r="BO237" t="s">
        <v>280</v>
      </c>
      <c r="BQ237" s="10"/>
      <c r="BR237" s="10"/>
      <c r="BS237">
        <v>6</v>
      </c>
      <c r="BT237" s="10">
        <v>21111</v>
      </c>
      <c r="BU237" s="10">
        <v>2577</v>
      </c>
      <c r="BV237" s="10">
        <v>23688</v>
      </c>
      <c r="BW237" t="s">
        <v>280</v>
      </c>
      <c r="BX237" t="s">
        <v>280</v>
      </c>
      <c r="BY237" t="s">
        <v>273</v>
      </c>
      <c r="BZ237" t="s">
        <v>280</v>
      </c>
      <c r="CA237" t="s">
        <v>273</v>
      </c>
      <c r="CB237" t="s">
        <v>280</v>
      </c>
      <c r="CC237" t="s">
        <v>280</v>
      </c>
      <c r="CD237" t="s">
        <v>273</v>
      </c>
      <c r="CE237" t="s">
        <v>280</v>
      </c>
      <c r="CF237" t="s">
        <v>273</v>
      </c>
      <c r="CH237" s="10">
        <v>3893</v>
      </c>
      <c r="CI237" s="10">
        <v>500</v>
      </c>
      <c r="CJ237" s="10">
        <v>264</v>
      </c>
      <c r="CK237" s="10">
        <v>4657</v>
      </c>
      <c r="CL237" s="10">
        <v>0</v>
      </c>
      <c r="CM237" s="10">
        <v>884</v>
      </c>
      <c r="CN237" s="10">
        <v>2573</v>
      </c>
      <c r="CO237" s="10">
        <v>683</v>
      </c>
      <c r="CP237" s="10">
        <v>22965</v>
      </c>
      <c r="CQ237" s="10">
        <v>27105</v>
      </c>
      <c r="CR237" s="10">
        <v>55450</v>
      </c>
      <c r="CS237" s="10">
        <v>0</v>
      </c>
      <c r="CT237" s="1">
        <v>13433</v>
      </c>
      <c r="CU237">
        <v>691</v>
      </c>
      <c r="CV237" s="1">
        <v>1572</v>
      </c>
      <c r="CW237" s="1">
        <v>12552</v>
      </c>
      <c r="CX237">
        <v>461</v>
      </c>
      <c r="CY237">
        <v>0</v>
      </c>
      <c r="CZ237">
        <v>461</v>
      </c>
      <c r="DA237">
        <v>0</v>
      </c>
      <c r="DB237" s="1">
        <v>1365</v>
      </c>
      <c r="DC237">
        <v>76</v>
      </c>
      <c r="DD237">
        <v>0</v>
      </c>
      <c r="DE237" s="1">
        <v>1441</v>
      </c>
      <c r="DF237">
        <v>5</v>
      </c>
      <c r="DG237">
        <v>1</v>
      </c>
      <c r="DH237">
        <v>2</v>
      </c>
      <c r="DI237">
        <v>4</v>
      </c>
      <c r="DJ237" t="s">
        <v>2389</v>
      </c>
      <c r="DK237">
        <v>339</v>
      </c>
      <c r="DL237">
        <v>25</v>
      </c>
      <c r="DM237">
        <v>0</v>
      </c>
      <c r="DN237">
        <v>364</v>
      </c>
      <c r="DO237" s="1">
        <v>15598</v>
      </c>
      <c r="DP237">
        <v>792</v>
      </c>
      <c r="DQ237" s="1">
        <v>2033</v>
      </c>
      <c r="DR237" s="1">
        <v>14357</v>
      </c>
      <c r="DS237" t="s">
        <v>2390</v>
      </c>
      <c r="DT237">
        <v>90</v>
      </c>
      <c r="DU237" t="s">
        <v>280</v>
      </c>
      <c r="DV237" t="s">
        <v>273</v>
      </c>
      <c r="DW237" t="s">
        <v>280</v>
      </c>
      <c r="DX237" t="s">
        <v>280</v>
      </c>
      <c r="DY237" t="s">
        <v>280</v>
      </c>
      <c r="DZ237" t="s">
        <v>273</v>
      </c>
      <c r="EA237" t="s">
        <v>280</v>
      </c>
      <c r="EB237" t="s">
        <v>273</v>
      </c>
      <c r="EC237" t="s">
        <v>280</v>
      </c>
      <c r="ED237" t="s">
        <v>280</v>
      </c>
      <c r="EE237" t="s">
        <v>280</v>
      </c>
      <c r="EF237" t="s">
        <v>280</v>
      </c>
      <c r="EG237">
        <v>827</v>
      </c>
      <c r="EH237" s="1">
        <v>2500</v>
      </c>
      <c r="EI237" t="s">
        <v>285</v>
      </c>
      <c r="EJ237">
        <v>500</v>
      </c>
      <c r="EK237" t="s">
        <v>285</v>
      </c>
      <c r="EL237">
        <v>800</v>
      </c>
      <c r="EM237" t="s">
        <v>285</v>
      </c>
      <c r="EN237" s="1">
        <v>2387</v>
      </c>
      <c r="EO237" s="1">
        <v>3022</v>
      </c>
      <c r="EP237">
        <v>300</v>
      </c>
      <c r="EQ237" s="1">
        <v>5709</v>
      </c>
      <c r="ER237">
        <v>779</v>
      </c>
      <c r="ES237">
        <v>82</v>
      </c>
      <c r="ET237">
        <v>861</v>
      </c>
      <c r="EU237">
        <v>446</v>
      </c>
      <c r="EV237">
        <v>1</v>
      </c>
      <c r="EW237">
        <v>447</v>
      </c>
      <c r="EX237">
        <v>322</v>
      </c>
      <c r="EY237">
        <v>50</v>
      </c>
      <c r="EZ237">
        <v>372</v>
      </c>
      <c r="FA237">
        <v>0</v>
      </c>
      <c r="FB237">
        <v>0</v>
      </c>
      <c r="FC237">
        <v>0</v>
      </c>
      <c r="FD237" s="1">
        <v>1680</v>
      </c>
      <c r="FE237" s="1">
        <v>3934</v>
      </c>
      <c r="FF237" s="1">
        <v>3155</v>
      </c>
      <c r="FG237" s="1">
        <v>7389</v>
      </c>
      <c r="FH237">
        <v>0</v>
      </c>
      <c r="FI237">
        <v>100</v>
      </c>
      <c r="FJ237" t="s">
        <v>280</v>
      </c>
      <c r="FK237" t="s">
        <v>362</v>
      </c>
      <c r="FV237" t="s">
        <v>280</v>
      </c>
      <c r="FW237" t="s">
        <v>280</v>
      </c>
      <c r="FX237" t="s">
        <v>273</v>
      </c>
      <c r="FY237" t="s">
        <v>273</v>
      </c>
      <c r="FZ237" t="s">
        <v>280</v>
      </c>
      <c r="GA237" t="s">
        <v>280</v>
      </c>
      <c r="GB237">
        <v>18</v>
      </c>
      <c r="GC237" s="12" t="s">
        <v>280</v>
      </c>
      <c r="GE237">
        <v>46</v>
      </c>
      <c r="GF237">
        <v>57</v>
      </c>
      <c r="GG237">
        <v>103</v>
      </c>
      <c r="GH237">
        <v>54</v>
      </c>
      <c r="GI237">
        <v>24</v>
      </c>
      <c r="GJ237">
        <v>10</v>
      </c>
      <c r="GK237">
        <v>191</v>
      </c>
      <c r="GL237">
        <v>187</v>
      </c>
      <c r="GM237">
        <v>4</v>
      </c>
      <c r="GN237">
        <v>0</v>
      </c>
      <c r="GO237">
        <v>191</v>
      </c>
      <c r="GP237">
        <v>591</v>
      </c>
      <c r="GQ237">
        <v>574</v>
      </c>
      <c r="GR237" s="1">
        <v>1165</v>
      </c>
      <c r="GS237">
        <v>224</v>
      </c>
      <c r="GT237">
        <v>302</v>
      </c>
      <c r="GU237">
        <v>85</v>
      </c>
      <c r="GV237" s="1">
        <v>1776</v>
      </c>
      <c r="GW237" s="1">
        <v>1511</v>
      </c>
      <c r="GX237">
        <v>265</v>
      </c>
      <c r="GY237">
        <v>0</v>
      </c>
      <c r="GZ237" s="1">
        <v>1776</v>
      </c>
      <c r="HA237">
        <v>0</v>
      </c>
      <c r="HB237">
        <v>0</v>
      </c>
      <c r="HC237">
        <v>15</v>
      </c>
      <c r="HD237">
        <v>65</v>
      </c>
      <c r="HE237">
        <v>15</v>
      </c>
      <c r="HF237">
        <v>30</v>
      </c>
      <c r="HG237">
        <v>10</v>
      </c>
      <c r="HH237">
        <v>35</v>
      </c>
      <c r="HI237" t="s">
        <v>273</v>
      </c>
      <c r="HJ237">
        <v>45</v>
      </c>
      <c r="HK237" t="s">
        <v>273</v>
      </c>
      <c r="HL237">
        <v>5</v>
      </c>
      <c r="HM237" t="s">
        <v>273</v>
      </c>
      <c r="HN237">
        <v>15</v>
      </c>
      <c r="HO237" t="s">
        <v>313</v>
      </c>
      <c r="HP237" t="s">
        <v>273</v>
      </c>
      <c r="HQ237">
        <v>11</v>
      </c>
      <c r="HR237" t="s">
        <v>1027</v>
      </c>
      <c r="HS237" t="s">
        <v>471</v>
      </c>
      <c r="HT237" t="s">
        <v>299</v>
      </c>
      <c r="HU237" t="s">
        <v>273</v>
      </c>
      <c r="HV237" t="s">
        <v>278</v>
      </c>
      <c r="HX237" t="s">
        <v>286</v>
      </c>
      <c r="HZ237">
        <v>102</v>
      </c>
      <c r="IA237">
        <v>87</v>
      </c>
      <c r="IB237" t="s">
        <v>273</v>
      </c>
      <c r="IC237" t="s">
        <v>273</v>
      </c>
      <c r="ID237" t="s">
        <v>280</v>
      </c>
      <c r="IE237" t="s">
        <v>280</v>
      </c>
      <c r="IF237" t="s">
        <v>273</v>
      </c>
      <c r="IG237" t="s">
        <v>280</v>
      </c>
      <c r="IH237" t="s">
        <v>280</v>
      </c>
      <c r="II237" t="s">
        <v>273</v>
      </c>
      <c r="IJ237" t="s">
        <v>273</v>
      </c>
      <c r="IK237" t="s">
        <v>273</v>
      </c>
      <c r="IL237" t="s">
        <v>280</v>
      </c>
      <c r="IM237" t="s">
        <v>273</v>
      </c>
      <c r="IN237" t="s">
        <v>280</v>
      </c>
      <c r="IO237" t="s">
        <v>273</v>
      </c>
      <c r="IP237" t="s">
        <v>273</v>
      </c>
      <c r="IQ237" t="s">
        <v>280</v>
      </c>
      <c r="IR237" t="s">
        <v>280</v>
      </c>
      <c r="IS237" t="s">
        <v>280</v>
      </c>
      <c r="IT237" t="s">
        <v>2391</v>
      </c>
      <c r="IU237" t="s">
        <v>280</v>
      </c>
      <c r="IW237">
        <v>1</v>
      </c>
      <c r="IX237">
        <v>20</v>
      </c>
      <c r="IY237">
        <v>0.5</v>
      </c>
      <c r="IZ237">
        <v>0</v>
      </c>
      <c r="JA237">
        <v>0</v>
      </c>
      <c r="JB237">
        <v>0</v>
      </c>
      <c r="JC237">
        <v>0</v>
      </c>
      <c r="JD237">
        <v>0</v>
      </c>
      <c r="JE237">
        <v>0</v>
      </c>
      <c r="JF237">
        <v>0.5</v>
      </c>
      <c r="JG237" t="s">
        <v>302</v>
      </c>
      <c r="JH237" s="14">
        <v>15</v>
      </c>
      <c r="JI237">
        <v>4</v>
      </c>
      <c r="JJ237">
        <v>40</v>
      </c>
      <c r="JK237" t="s">
        <v>2392</v>
      </c>
      <c r="JL237" t="s">
        <v>302</v>
      </c>
      <c r="JM237" s="2">
        <v>46100</v>
      </c>
    </row>
    <row r="238" spans="1:273" x14ac:dyDescent="0.25">
      <c r="A238" t="s">
        <v>2393</v>
      </c>
      <c r="B238" t="s">
        <v>2394</v>
      </c>
      <c r="C238" t="s">
        <v>2394</v>
      </c>
      <c r="D238" t="s">
        <v>716</v>
      </c>
      <c r="E238">
        <v>68787</v>
      </c>
      <c r="F238" t="s">
        <v>716</v>
      </c>
      <c r="G238" t="s">
        <v>2395</v>
      </c>
      <c r="H238" t="s">
        <v>310</v>
      </c>
      <c r="I238">
        <v>6229</v>
      </c>
      <c r="J238">
        <v>6229</v>
      </c>
      <c r="K238">
        <v>0</v>
      </c>
      <c r="L238">
        <v>0</v>
      </c>
      <c r="M238">
        <v>1997</v>
      </c>
      <c r="O238" t="s">
        <v>280</v>
      </c>
      <c r="Q238" t="s">
        <v>274</v>
      </c>
      <c r="R238" t="s">
        <v>275</v>
      </c>
      <c r="S238" t="s">
        <v>276</v>
      </c>
      <c r="T238" t="s">
        <v>273</v>
      </c>
      <c r="U238" t="s">
        <v>277</v>
      </c>
      <c r="W238">
        <v>1</v>
      </c>
      <c r="X238" t="s">
        <v>273</v>
      </c>
      <c r="Y238" t="s">
        <v>273</v>
      </c>
      <c r="Z238">
        <v>178</v>
      </c>
      <c r="AA238" t="s">
        <v>280</v>
      </c>
      <c r="AC238" t="s">
        <v>273</v>
      </c>
      <c r="AD238" t="s">
        <v>273</v>
      </c>
      <c r="AE238" t="s">
        <v>273</v>
      </c>
      <c r="AG238" s="1">
        <v>6963</v>
      </c>
      <c r="AH238" s="1">
        <v>3028</v>
      </c>
      <c r="AI238">
        <v>52</v>
      </c>
      <c r="AJ238" s="1">
        <v>3028</v>
      </c>
      <c r="AK238" s="2">
        <v>45566</v>
      </c>
      <c r="AL238" s="2">
        <v>45930</v>
      </c>
      <c r="AM238" s="10">
        <v>461550</v>
      </c>
      <c r="AO238" s="10"/>
      <c r="AP238" t="s">
        <v>2396</v>
      </c>
      <c r="AQ238" s="10">
        <v>6500</v>
      </c>
      <c r="AS238" s="10"/>
      <c r="AT238" s="10">
        <v>468050</v>
      </c>
      <c r="AU238" s="10">
        <v>1750</v>
      </c>
      <c r="AV238" s="10">
        <v>0</v>
      </c>
      <c r="AW238" s="10">
        <v>0</v>
      </c>
      <c r="AX238" s="10">
        <v>0</v>
      </c>
      <c r="AY238" s="10">
        <v>0</v>
      </c>
      <c r="AZ238" s="10">
        <v>1750</v>
      </c>
      <c r="BB238" s="10">
        <v>0</v>
      </c>
      <c r="BC238" s="10">
        <v>0</v>
      </c>
      <c r="BD238" s="10">
        <v>2432</v>
      </c>
      <c r="BE238" s="10">
        <v>0</v>
      </c>
      <c r="BF238" t="s">
        <v>2397</v>
      </c>
      <c r="BG238" s="10">
        <v>20900</v>
      </c>
      <c r="BH238" s="10">
        <v>23332</v>
      </c>
      <c r="BI238" s="10">
        <v>493132</v>
      </c>
      <c r="BJ238" s="10">
        <v>8439</v>
      </c>
      <c r="BK238" s="10">
        <v>0</v>
      </c>
      <c r="BL238" s="10">
        <v>0</v>
      </c>
      <c r="BM238" s="10">
        <v>0</v>
      </c>
      <c r="BN238" s="10">
        <v>8439</v>
      </c>
      <c r="BO238" t="s">
        <v>273</v>
      </c>
      <c r="BP238" t="s">
        <v>2398</v>
      </c>
      <c r="BQ238" s="10">
        <v>35</v>
      </c>
      <c r="BR238" s="10">
        <v>50</v>
      </c>
      <c r="BS238">
        <v>50</v>
      </c>
      <c r="BT238" s="10">
        <v>272725</v>
      </c>
      <c r="BU238" s="10">
        <v>37417</v>
      </c>
      <c r="BV238" s="10">
        <v>310142</v>
      </c>
      <c r="BW238" t="s">
        <v>273</v>
      </c>
      <c r="BX238" t="s">
        <v>273</v>
      </c>
      <c r="BY238" t="s">
        <v>273</v>
      </c>
      <c r="BZ238" t="s">
        <v>273</v>
      </c>
      <c r="CA238" t="s">
        <v>273</v>
      </c>
      <c r="CB238" t="s">
        <v>273</v>
      </c>
      <c r="CC238" t="s">
        <v>273</v>
      </c>
      <c r="CD238" t="s">
        <v>273</v>
      </c>
      <c r="CE238" t="s">
        <v>273</v>
      </c>
      <c r="CF238" t="s">
        <v>273</v>
      </c>
      <c r="CH238" s="10">
        <v>43605</v>
      </c>
      <c r="CI238" s="10">
        <v>17308</v>
      </c>
      <c r="CJ238" s="10">
        <v>18521</v>
      </c>
      <c r="CK238" s="10">
        <v>79434</v>
      </c>
      <c r="CL238" s="10">
        <v>5302</v>
      </c>
      <c r="CM238" s="10">
        <v>11279</v>
      </c>
      <c r="CN238" s="10">
        <v>648</v>
      </c>
      <c r="CO238" s="10">
        <v>1662</v>
      </c>
      <c r="CP238" s="10">
        <v>81607</v>
      </c>
      <c r="CQ238" s="10">
        <v>100498</v>
      </c>
      <c r="CR238" s="10">
        <v>490074</v>
      </c>
      <c r="CS238" s="10">
        <v>8439</v>
      </c>
      <c r="CT238" s="1">
        <v>25698</v>
      </c>
      <c r="CU238" s="1">
        <v>2627</v>
      </c>
      <c r="CV238" s="1">
        <v>1229</v>
      </c>
      <c r="CW238" s="1">
        <v>27096</v>
      </c>
      <c r="CX238" s="1">
        <v>1706</v>
      </c>
      <c r="CY238">
        <v>167</v>
      </c>
      <c r="CZ238">
        <v>3</v>
      </c>
      <c r="DA238" s="1">
        <v>1870</v>
      </c>
      <c r="DB238" s="1">
        <v>4183</v>
      </c>
      <c r="DC238">
        <v>454</v>
      </c>
      <c r="DD238">
        <v>1</v>
      </c>
      <c r="DE238" s="1">
        <v>4636</v>
      </c>
      <c r="DF238">
        <v>23</v>
      </c>
      <c r="DG238">
        <v>5</v>
      </c>
      <c r="DH238">
        <v>0</v>
      </c>
      <c r="DI238">
        <v>28</v>
      </c>
      <c r="DJ238" t="s">
        <v>2399</v>
      </c>
      <c r="DK238">
        <v>677</v>
      </c>
      <c r="DL238">
        <v>235</v>
      </c>
      <c r="DM238">
        <v>34</v>
      </c>
      <c r="DN238">
        <v>878</v>
      </c>
      <c r="DO238" s="1">
        <v>32264</v>
      </c>
      <c r="DP238" s="1">
        <v>3483</v>
      </c>
      <c r="DQ238" s="1">
        <v>1267</v>
      </c>
      <c r="DR238" s="1">
        <v>34480</v>
      </c>
      <c r="DS238" t="s">
        <v>2400</v>
      </c>
      <c r="DT238" s="1">
        <v>3180</v>
      </c>
      <c r="DU238" t="s">
        <v>273</v>
      </c>
      <c r="DV238" t="s">
        <v>273</v>
      </c>
      <c r="DW238" t="s">
        <v>280</v>
      </c>
      <c r="DX238" t="s">
        <v>280</v>
      </c>
      <c r="DY238" t="s">
        <v>280</v>
      </c>
      <c r="DZ238" t="s">
        <v>273</v>
      </c>
      <c r="EA238" t="s">
        <v>273</v>
      </c>
      <c r="EB238" t="s">
        <v>273</v>
      </c>
      <c r="EC238" t="s">
        <v>280</v>
      </c>
      <c r="ED238" t="s">
        <v>280</v>
      </c>
      <c r="EE238" t="s">
        <v>280</v>
      </c>
      <c r="EF238" t="s">
        <v>280</v>
      </c>
      <c r="EG238" s="1">
        <v>2191</v>
      </c>
      <c r="EH238" s="1">
        <v>32130</v>
      </c>
      <c r="EI238" t="s">
        <v>281</v>
      </c>
      <c r="EJ238" s="1">
        <v>5804</v>
      </c>
      <c r="EK238" t="s">
        <v>281</v>
      </c>
      <c r="EL238" s="1">
        <v>2553</v>
      </c>
      <c r="EM238" t="s">
        <v>281</v>
      </c>
      <c r="EN238" s="1">
        <v>20210</v>
      </c>
      <c r="EO238" s="1">
        <v>21629</v>
      </c>
      <c r="EP238" s="1">
        <v>6321</v>
      </c>
      <c r="EQ238" s="1">
        <v>48160</v>
      </c>
      <c r="ER238" s="1">
        <v>5076</v>
      </c>
      <c r="ES238">
        <v>872</v>
      </c>
      <c r="ET238" s="1">
        <v>5948</v>
      </c>
      <c r="EU238" s="1">
        <v>1992</v>
      </c>
      <c r="EV238">
        <v>40</v>
      </c>
      <c r="EW238" s="1">
        <v>2032</v>
      </c>
      <c r="EX238" s="1">
        <v>6273</v>
      </c>
      <c r="EY238">
        <v>910</v>
      </c>
      <c r="EZ238" s="1">
        <v>7183</v>
      </c>
      <c r="FA238">
        <v>0</v>
      </c>
      <c r="FB238">
        <v>0</v>
      </c>
      <c r="FC238">
        <v>0</v>
      </c>
      <c r="FD238" s="1">
        <v>15163</v>
      </c>
      <c r="FE238" s="1">
        <v>33551</v>
      </c>
      <c r="FF238" s="1">
        <v>23451</v>
      </c>
      <c r="FG238" s="1">
        <v>63323</v>
      </c>
      <c r="FH238">
        <v>290</v>
      </c>
      <c r="FI238">
        <v>70</v>
      </c>
      <c r="FJ238" t="s">
        <v>273</v>
      </c>
      <c r="FK238" t="s">
        <v>362</v>
      </c>
      <c r="FV238" t="s">
        <v>273</v>
      </c>
      <c r="FW238" t="s">
        <v>280</v>
      </c>
      <c r="FX238" t="s">
        <v>273</v>
      </c>
      <c r="FY238" t="s">
        <v>273</v>
      </c>
      <c r="FZ238" t="s">
        <v>280</v>
      </c>
      <c r="GA238" t="s">
        <v>280</v>
      </c>
      <c r="GB238">
        <v>88</v>
      </c>
      <c r="GC238" s="12" t="s">
        <v>273</v>
      </c>
      <c r="GD238" s="1">
        <v>22098</v>
      </c>
      <c r="GE238">
        <v>82</v>
      </c>
      <c r="GF238">
        <v>101</v>
      </c>
      <c r="GG238">
        <v>183</v>
      </c>
      <c r="GH238">
        <v>4</v>
      </c>
      <c r="GI238">
        <v>75</v>
      </c>
      <c r="GJ238">
        <v>72</v>
      </c>
      <c r="GK238">
        <v>334</v>
      </c>
      <c r="GL238">
        <v>264</v>
      </c>
      <c r="GM238">
        <v>70</v>
      </c>
      <c r="GN238">
        <v>0</v>
      </c>
      <c r="GO238">
        <v>334</v>
      </c>
      <c r="GP238" s="1">
        <v>1073</v>
      </c>
      <c r="GQ238" s="1">
        <v>1348</v>
      </c>
      <c r="GR238" s="1">
        <v>2421</v>
      </c>
      <c r="GS238">
        <v>26</v>
      </c>
      <c r="GT238">
        <v>480</v>
      </c>
      <c r="GU238" s="1">
        <v>1847</v>
      </c>
      <c r="GV238" s="1">
        <v>4774</v>
      </c>
      <c r="GW238" s="1">
        <v>3384</v>
      </c>
      <c r="GX238" s="1">
        <v>1390</v>
      </c>
      <c r="GY238">
        <v>0</v>
      </c>
      <c r="GZ238" s="1">
        <v>4774</v>
      </c>
      <c r="HA238">
        <v>0</v>
      </c>
      <c r="HB238">
        <v>0</v>
      </c>
      <c r="HC238">
        <v>2</v>
      </c>
      <c r="HD238">
        <v>21</v>
      </c>
      <c r="HE238">
        <v>0</v>
      </c>
      <c r="HF238">
        <v>0</v>
      </c>
      <c r="HG238">
        <v>19</v>
      </c>
      <c r="HH238">
        <v>325</v>
      </c>
      <c r="HI238" t="s">
        <v>273</v>
      </c>
      <c r="HJ238">
        <v>269</v>
      </c>
      <c r="HK238" t="s">
        <v>273</v>
      </c>
      <c r="HL238">
        <v>27</v>
      </c>
      <c r="HM238" t="s">
        <v>273</v>
      </c>
      <c r="HN238">
        <v>32</v>
      </c>
      <c r="HO238" t="s">
        <v>577</v>
      </c>
      <c r="HP238" t="s">
        <v>273</v>
      </c>
      <c r="HQ238">
        <v>10</v>
      </c>
      <c r="HR238" t="s">
        <v>2401</v>
      </c>
      <c r="HS238" t="s">
        <v>405</v>
      </c>
      <c r="HT238" t="s">
        <v>299</v>
      </c>
      <c r="HU238" t="s">
        <v>273</v>
      </c>
      <c r="HV238" t="s">
        <v>278</v>
      </c>
      <c r="HX238" t="s">
        <v>286</v>
      </c>
      <c r="HY238" t="s">
        <v>2402</v>
      </c>
      <c r="HZ238">
        <v>629</v>
      </c>
      <c r="IA238">
        <v>250</v>
      </c>
      <c r="IB238" t="s">
        <v>280</v>
      </c>
      <c r="IC238" t="s">
        <v>273</v>
      </c>
      <c r="ID238" t="s">
        <v>280</v>
      </c>
      <c r="IE238" t="s">
        <v>280</v>
      </c>
      <c r="IF238" t="s">
        <v>280</v>
      </c>
      <c r="IG238" t="s">
        <v>280</v>
      </c>
      <c r="IH238" t="s">
        <v>280</v>
      </c>
      <c r="II238" t="s">
        <v>273</v>
      </c>
      <c r="IJ238" t="s">
        <v>280</v>
      </c>
      <c r="IK238" t="s">
        <v>273</v>
      </c>
      <c r="IL238" t="s">
        <v>280</v>
      </c>
      <c r="IM238" t="s">
        <v>280</v>
      </c>
      <c r="IN238" t="s">
        <v>273</v>
      </c>
      <c r="IO238" t="s">
        <v>273</v>
      </c>
      <c r="IP238" t="s">
        <v>280</v>
      </c>
      <c r="IQ238" t="s">
        <v>280</v>
      </c>
      <c r="IR238" t="s">
        <v>280</v>
      </c>
      <c r="IS238" t="s">
        <v>273</v>
      </c>
      <c r="IU238" t="s">
        <v>280</v>
      </c>
      <c r="IW238">
        <v>14</v>
      </c>
      <c r="IX238">
        <v>247</v>
      </c>
      <c r="IY238">
        <v>6.17</v>
      </c>
      <c r="IZ238">
        <v>1</v>
      </c>
      <c r="JA238">
        <v>41</v>
      </c>
      <c r="JB238">
        <v>1.02</v>
      </c>
      <c r="JC238">
        <v>2</v>
      </c>
      <c r="JD238">
        <v>7</v>
      </c>
      <c r="JE238">
        <v>0.17</v>
      </c>
      <c r="JF238">
        <v>6.34</v>
      </c>
      <c r="JG238" t="s">
        <v>304</v>
      </c>
      <c r="JH238" s="14">
        <v>34.619999999999997</v>
      </c>
      <c r="JI238">
        <v>126</v>
      </c>
      <c r="JJ238">
        <v>20.849</v>
      </c>
      <c r="JK238" t="s">
        <v>2403</v>
      </c>
      <c r="JL238" t="s">
        <v>304</v>
      </c>
      <c r="JM238" s="2">
        <v>46110</v>
      </c>
    </row>
    <row r="239" spans="1:273" x14ac:dyDescent="0.25">
      <c r="A239" t="s">
        <v>2404</v>
      </c>
      <c r="B239" t="s">
        <v>2405</v>
      </c>
      <c r="C239" t="s">
        <v>2406</v>
      </c>
      <c r="D239" t="s">
        <v>2407</v>
      </c>
      <c r="E239">
        <v>68463</v>
      </c>
      <c r="F239" t="s">
        <v>986</v>
      </c>
      <c r="G239" t="s">
        <v>2408</v>
      </c>
      <c r="H239" t="s">
        <v>310</v>
      </c>
      <c r="I239">
        <v>1060</v>
      </c>
      <c r="J239">
        <v>1060</v>
      </c>
      <c r="K239">
        <v>0</v>
      </c>
      <c r="L239">
        <v>0</v>
      </c>
      <c r="M239">
        <v>1939</v>
      </c>
      <c r="N239">
        <v>2011</v>
      </c>
      <c r="O239" t="s">
        <v>280</v>
      </c>
      <c r="Q239" t="s">
        <v>274</v>
      </c>
      <c r="R239" t="s">
        <v>275</v>
      </c>
      <c r="S239" t="s">
        <v>276</v>
      </c>
      <c r="T239" t="s">
        <v>273</v>
      </c>
      <c r="U239" t="s">
        <v>277</v>
      </c>
      <c r="W239">
        <v>1</v>
      </c>
      <c r="X239" t="s">
        <v>273</v>
      </c>
      <c r="Y239" t="s">
        <v>273</v>
      </c>
      <c r="Z239">
        <v>20</v>
      </c>
      <c r="AA239" t="s">
        <v>280</v>
      </c>
      <c r="AC239" t="s">
        <v>273</v>
      </c>
      <c r="AE239" t="s">
        <v>273</v>
      </c>
      <c r="AG239" s="1">
        <v>2000</v>
      </c>
      <c r="AH239" s="1">
        <v>2184</v>
      </c>
      <c r="AI239">
        <v>52</v>
      </c>
      <c r="AJ239" s="1">
        <v>2184</v>
      </c>
      <c r="AK239" s="2">
        <v>45566</v>
      </c>
      <c r="AL239" s="2">
        <v>45930</v>
      </c>
      <c r="AM239" s="10">
        <v>66829</v>
      </c>
      <c r="AO239" s="10"/>
      <c r="AQ239" s="10"/>
      <c r="AS239" s="10"/>
      <c r="AT239" s="10">
        <v>66829</v>
      </c>
      <c r="AU239" s="10">
        <v>922</v>
      </c>
      <c r="AV239" s="10">
        <v>0</v>
      </c>
      <c r="AW239" s="10">
        <v>0</v>
      </c>
      <c r="AX239" s="10">
        <v>0</v>
      </c>
      <c r="AY239" s="10">
        <v>0</v>
      </c>
      <c r="AZ239" s="10">
        <v>922</v>
      </c>
      <c r="BB239" s="10">
        <v>0</v>
      </c>
      <c r="BC239" s="10">
        <v>0</v>
      </c>
      <c r="BD239" s="10">
        <v>0</v>
      </c>
      <c r="BE239" s="10">
        <v>0</v>
      </c>
      <c r="BF239" t="s">
        <v>2409</v>
      </c>
      <c r="BG239" s="10">
        <v>6450</v>
      </c>
      <c r="BH239" s="10">
        <v>6450</v>
      </c>
      <c r="BI239" s="10">
        <v>74201</v>
      </c>
      <c r="BJ239" s="10">
        <v>0</v>
      </c>
      <c r="BK239" s="10">
        <v>0</v>
      </c>
      <c r="BL239" s="10">
        <v>0</v>
      </c>
      <c r="BM239" s="10">
        <v>0</v>
      </c>
      <c r="BN239" s="10">
        <v>0</v>
      </c>
      <c r="BO239" t="s">
        <v>280</v>
      </c>
      <c r="BQ239" s="10"/>
      <c r="BR239" s="10"/>
      <c r="BS239">
        <v>21</v>
      </c>
      <c r="BT239" s="10">
        <v>39164</v>
      </c>
      <c r="BU239" s="10">
        <v>4160</v>
      </c>
      <c r="BV239" s="10">
        <v>43324</v>
      </c>
      <c r="BW239" t="s">
        <v>280</v>
      </c>
      <c r="BX239" t="s">
        <v>280</v>
      </c>
      <c r="BY239" t="s">
        <v>273</v>
      </c>
      <c r="BZ239" t="s">
        <v>280</v>
      </c>
      <c r="CA239" t="s">
        <v>280</v>
      </c>
      <c r="CB239" t="s">
        <v>273</v>
      </c>
      <c r="CC239" t="s">
        <v>280</v>
      </c>
      <c r="CD239" t="s">
        <v>273</v>
      </c>
      <c r="CE239" t="s">
        <v>273</v>
      </c>
      <c r="CF239" t="s">
        <v>273</v>
      </c>
      <c r="CH239" s="10">
        <v>10901</v>
      </c>
      <c r="CI239" s="10">
        <v>500</v>
      </c>
      <c r="CJ239" s="10">
        <v>354</v>
      </c>
      <c r="CK239" s="10">
        <v>11755</v>
      </c>
      <c r="CL239" s="10">
        <v>1315</v>
      </c>
      <c r="CM239" s="10">
        <v>2050</v>
      </c>
      <c r="CN239" s="10">
        <v>2838</v>
      </c>
      <c r="CO239" s="10">
        <v>0</v>
      </c>
      <c r="CP239" s="10">
        <v>14380</v>
      </c>
      <c r="CQ239" s="10">
        <v>20583</v>
      </c>
      <c r="CR239" s="10">
        <v>75662</v>
      </c>
      <c r="CS239" s="10">
        <v>0</v>
      </c>
      <c r="CT239" s="1">
        <v>15744</v>
      </c>
      <c r="CU239">
        <v>828</v>
      </c>
      <c r="CV239" s="1">
        <v>1149</v>
      </c>
      <c r="CW239" s="1">
        <v>15423</v>
      </c>
      <c r="CX239">
        <v>568</v>
      </c>
      <c r="CY239">
        <v>5</v>
      </c>
      <c r="CZ239">
        <v>126</v>
      </c>
      <c r="DA239">
        <v>447</v>
      </c>
      <c r="DB239">
        <v>848</v>
      </c>
      <c r="DC239">
        <v>24</v>
      </c>
      <c r="DD239">
        <v>61</v>
      </c>
      <c r="DE239">
        <v>811</v>
      </c>
      <c r="DF239">
        <v>12</v>
      </c>
      <c r="DG239">
        <v>0</v>
      </c>
      <c r="DH239">
        <v>0</v>
      </c>
      <c r="DI239">
        <v>12</v>
      </c>
      <c r="DJ239" t="s">
        <v>2410</v>
      </c>
      <c r="DK239">
        <v>106</v>
      </c>
      <c r="DL239">
        <v>48</v>
      </c>
      <c r="DM239">
        <v>4</v>
      </c>
      <c r="DN239">
        <v>150</v>
      </c>
      <c r="DO239" s="1">
        <v>17266</v>
      </c>
      <c r="DP239">
        <v>905</v>
      </c>
      <c r="DQ239" s="1">
        <v>1340</v>
      </c>
      <c r="DR239" s="1">
        <v>16831</v>
      </c>
      <c r="DS239" t="s">
        <v>297</v>
      </c>
      <c r="DT239" s="1">
        <v>0</v>
      </c>
      <c r="DU239" t="s">
        <v>280</v>
      </c>
      <c r="DV239" t="s">
        <v>273</v>
      </c>
      <c r="DW239" t="s">
        <v>280</v>
      </c>
      <c r="DX239" t="s">
        <v>280</v>
      </c>
      <c r="DY239" t="s">
        <v>280</v>
      </c>
      <c r="DZ239" t="s">
        <v>273</v>
      </c>
      <c r="EA239" t="s">
        <v>280</v>
      </c>
      <c r="EB239" t="s">
        <v>273</v>
      </c>
      <c r="EC239" t="s">
        <v>280</v>
      </c>
      <c r="ED239" t="s">
        <v>280</v>
      </c>
      <c r="EE239" t="s">
        <v>280</v>
      </c>
      <c r="EF239" t="s">
        <v>280</v>
      </c>
      <c r="EG239">
        <v>605</v>
      </c>
      <c r="EH239" s="1">
        <v>6026</v>
      </c>
      <c r="EI239" t="s">
        <v>281</v>
      </c>
      <c r="EJ239" s="1">
        <v>1875</v>
      </c>
      <c r="EK239" t="s">
        <v>285</v>
      </c>
      <c r="EL239">
        <v>642</v>
      </c>
      <c r="EM239" t="s">
        <v>281</v>
      </c>
      <c r="EN239" s="1">
        <v>3626</v>
      </c>
      <c r="EO239" s="1">
        <v>2799</v>
      </c>
      <c r="EP239">
        <v>71</v>
      </c>
      <c r="EQ239" s="1">
        <v>6496</v>
      </c>
      <c r="ER239" s="1">
        <v>1157</v>
      </c>
      <c r="ES239">
        <v>99</v>
      </c>
      <c r="ET239" s="1">
        <v>1256</v>
      </c>
      <c r="EU239">
        <v>277</v>
      </c>
      <c r="EV239">
        <v>5</v>
      </c>
      <c r="EW239">
        <v>282</v>
      </c>
      <c r="EX239" s="1">
        <v>1548</v>
      </c>
      <c r="EY239">
        <v>148</v>
      </c>
      <c r="EZ239" s="1">
        <v>1696</v>
      </c>
      <c r="FA239">
        <v>0</v>
      </c>
      <c r="FB239">
        <v>0</v>
      </c>
      <c r="FC239">
        <v>0</v>
      </c>
      <c r="FD239" s="1">
        <v>3234</v>
      </c>
      <c r="FE239" s="1">
        <v>6608</v>
      </c>
      <c r="FF239" s="1">
        <v>3051</v>
      </c>
      <c r="FG239" s="1">
        <v>9730</v>
      </c>
      <c r="FH239">
        <v>0</v>
      </c>
      <c r="FI239">
        <v>36</v>
      </c>
      <c r="FJ239" t="s">
        <v>280</v>
      </c>
      <c r="FK239" t="s">
        <v>362</v>
      </c>
      <c r="FV239" t="s">
        <v>280</v>
      </c>
      <c r="FW239" t="s">
        <v>280</v>
      </c>
      <c r="FX239" t="s">
        <v>273</v>
      </c>
      <c r="FY239" t="s">
        <v>280</v>
      </c>
      <c r="FZ239" t="s">
        <v>280</v>
      </c>
      <c r="GA239" t="s">
        <v>280</v>
      </c>
      <c r="GB239">
        <v>4</v>
      </c>
      <c r="GC239" s="12" t="s">
        <v>280</v>
      </c>
      <c r="GE239">
        <v>2</v>
      </c>
      <c r="GF239">
        <v>9</v>
      </c>
      <c r="GG239">
        <v>11</v>
      </c>
      <c r="GH239">
        <v>0</v>
      </c>
      <c r="GI239">
        <v>12</v>
      </c>
      <c r="GJ239">
        <v>8</v>
      </c>
      <c r="GK239">
        <v>31</v>
      </c>
      <c r="GL239">
        <v>30</v>
      </c>
      <c r="GM239">
        <v>1</v>
      </c>
      <c r="GN239">
        <v>0</v>
      </c>
      <c r="GO239">
        <v>31</v>
      </c>
      <c r="GP239">
        <v>35</v>
      </c>
      <c r="GQ239">
        <v>382</v>
      </c>
      <c r="GR239">
        <v>417</v>
      </c>
      <c r="GS239">
        <v>0</v>
      </c>
      <c r="GT239">
        <v>72</v>
      </c>
      <c r="GU239">
        <v>304</v>
      </c>
      <c r="GV239">
        <v>793</v>
      </c>
      <c r="GW239">
        <v>743</v>
      </c>
      <c r="GX239">
        <v>50</v>
      </c>
      <c r="GY239">
        <v>0</v>
      </c>
      <c r="GZ239">
        <v>793</v>
      </c>
      <c r="HA239">
        <v>0</v>
      </c>
      <c r="HB239">
        <v>0</v>
      </c>
      <c r="HC239">
        <v>11</v>
      </c>
      <c r="HE239">
        <v>0</v>
      </c>
      <c r="HG239">
        <v>0</v>
      </c>
      <c r="HI239" t="s">
        <v>273</v>
      </c>
      <c r="HJ239">
        <v>362</v>
      </c>
      <c r="HK239" t="s">
        <v>280</v>
      </c>
      <c r="HM239" t="s">
        <v>280</v>
      </c>
      <c r="HO239" t="s">
        <v>379</v>
      </c>
      <c r="HP239" t="s">
        <v>273</v>
      </c>
      <c r="HQ239">
        <v>7</v>
      </c>
      <c r="HR239" t="s">
        <v>2411</v>
      </c>
      <c r="HS239" t="s">
        <v>283</v>
      </c>
      <c r="HT239" t="s">
        <v>299</v>
      </c>
      <c r="HU239" t="s">
        <v>273</v>
      </c>
      <c r="HV239" t="s">
        <v>278</v>
      </c>
      <c r="HX239" t="s">
        <v>393</v>
      </c>
      <c r="HY239" t="s">
        <v>432</v>
      </c>
      <c r="HZ239">
        <v>91</v>
      </c>
      <c r="IA239">
        <v>239</v>
      </c>
      <c r="IB239" t="s">
        <v>273</v>
      </c>
      <c r="IC239" t="s">
        <v>280</v>
      </c>
      <c r="ID239" t="s">
        <v>280</v>
      </c>
      <c r="IE239" t="s">
        <v>280</v>
      </c>
      <c r="IF239" t="s">
        <v>273</v>
      </c>
      <c r="IG239" t="s">
        <v>280</v>
      </c>
      <c r="IH239" t="s">
        <v>280</v>
      </c>
      <c r="II239" t="s">
        <v>280</v>
      </c>
      <c r="IJ239" t="s">
        <v>280</v>
      </c>
      <c r="IK239" t="s">
        <v>273</v>
      </c>
      <c r="IL239" t="s">
        <v>280</v>
      </c>
      <c r="IM239" t="s">
        <v>280</v>
      </c>
      <c r="IN239" t="s">
        <v>280</v>
      </c>
      <c r="IO239" t="s">
        <v>280</v>
      </c>
      <c r="IP239" t="s">
        <v>280</v>
      </c>
      <c r="IQ239" t="s">
        <v>280</v>
      </c>
      <c r="IR239" t="s">
        <v>280</v>
      </c>
      <c r="IS239" t="s">
        <v>280</v>
      </c>
      <c r="IT239" t="s">
        <v>2412</v>
      </c>
      <c r="IU239" t="s">
        <v>280</v>
      </c>
      <c r="IW239">
        <v>2</v>
      </c>
      <c r="IX239">
        <v>42</v>
      </c>
      <c r="IY239">
        <v>1.05</v>
      </c>
      <c r="IZ239">
        <v>0</v>
      </c>
      <c r="JA239">
        <v>0</v>
      </c>
      <c r="JB239">
        <v>0</v>
      </c>
      <c r="JC239">
        <v>0</v>
      </c>
      <c r="JD239">
        <v>0</v>
      </c>
      <c r="JE239">
        <v>0</v>
      </c>
      <c r="JF239">
        <v>1.05</v>
      </c>
      <c r="JG239" t="s">
        <v>304</v>
      </c>
      <c r="JH239" s="14">
        <v>19.25</v>
      </c>
      <c r="JI239">
        <v>0</v>
      </c>
      <c r="JJ239">
        <v>0</v>
      </c>
      <c r="JK239" t="s">
        <v>2413</v>
      </c>
      <c r="JL239" t="s">
        <v>302</v>
      </c>
      <c r="JM239" s="2">
        <v>46112</v>
      </c>
    </row>
    <row r="240" spans="1:273" x14ac:dyDescent="0.25">
      <c r="A240" t="s">
        <v>2414</v>
      </c>
      <c r="B240" t="s">
        <v>2415</v>
      </c>
      <c r="C240" t="s">
        <v>2415</v>
      </c>
      <c r="D240" t="s">
        <v>2416</v>
      </c>
      <c r="E240">
        <v>68788</v>
      </c>
      <c r="F240" t="s">
        <v>464</v>
      </c>
      <c r="G240" t="s">
        <v>2417</v>
      </c>
      <c r="H240" t="s">
        <v>310</v>
      </c>
      <c r="I240" s="1">
        <v>3460</v>
      </c>
      <c r="J240" s="1">
        <v>3460</v>
      </c>
      <c r="K240">
        <v>0</v>
      </c>
      <c r="L240">
        <v>0</v>
      </c>
      <c r="M240">
        <v>1985</v>
      </c>
      <c r="N240">
        <v>1985</v>
      </c>
      <c r="O240" t="s">
        <v>280</v>
      </c>
      <c r="Q240" t="s">
        <v>274</v>
      </c>
      <c r="R240" t="s">
        <v>275</v>
      </c>
      <c r="S240" t="s">
        <v>276</v>
      </c>
      <c r="T240" t="s">
        <v>273</v>
      </c>
      <c r="U240" t="s">
        <v>277</v>
      </c>
      <c r="W240">
        <v>1</v>
      </c>
      <c r="X240" t="s">
        <v>273</v>
      </c>
      <c r="Y240" t="s">
        <v>280</v>
      </c>
      <c r="AC240" t="s">
        <v>273</v>
      </c>
      <c r="AD240" t="s">
        <v>273</v>
      </c>
      <c r="AE240" t="s">
        <v>273</v>
      </c>
      <c r="AG240" s="1">
        <v>6950</v>
      </c>
      <c r="AH240" s="1">
        <v>2756</v>
      </c>
      <c r="AI240">
        <v>52</v>
      </c>
      <c r="AJ240" s="1">
        <v>2756</v>
      </c>
      <c r="AK240" s="2">
        <v>45566</v>
      </c>
      <c r="AL240" s="2">
        <v>45930</v>
      </c>
      <c r="AM240" s="10">
        <v>405050</v>
      </c>
      <c r="AO240" s="10"/>
      <c r="AP240" t="s">
        <v>466</v>
      </c>
      <c r="AQ240" s="10">
        <v>3500</v>
      </c>
      <c r="AS240" s="10"/>
      <c r="AT240" s="10">
        <v>408550</v>
      </c>
      <c r="AU240" s="10">
        <v>1519</v>
      </c>
      <c r="AV240" s="10">
        <v>0</v>
      </c>
      <c r="AW240" s="10">
        <v>0</v>
      </c>
      <c r="AX240" s="10">
        <v>0</v>
      </c>
      <c r="AY240" s="10">
        <v>0</v>
      </c>
      <c r="AZ240" s="10">
        <v>1519</v>
      </c>
      <c r="BB240" s="10">
        <v>0</v>
      </c>
      <c r="BC240" s="10">
        <v>0</v>
      </c>
      <c r="BD240" s="10">
        <v>371</v>
      </c>
      <c r="BE240" s="10">
        <v>0</v>
      </c>
      <c r="BF240" t="s">
        <v>2418</v>
      </c>
      <c r="BG240" s="10">
        <v>3500</v>
      </c>
      <c r="BH240" s="10">
        <v>3871</v>
      </c>
      <c r="BI240" s="10">
        <v>413940</v>
      </c>
      <c r="BJ240" s="10">
        <v>5000</v>
      </c>
      <c r="BK240" s="10">
        <v>0</v>
      </c>
      <c r="BL240" s="10">
        <v>0</v>
      </c>
      <c r="BM240" s="10">
        <v>0</v>
      </c>
      <c r="BN240" s="10">
        <v>5000</v>
      </c>
      <c r="BO240" t="s">
        <v>280</v>
      </c>
      <c r="BQ240" s="10"/>
      <c r="BR240" s="10"/>
      <c r="BS240">
        <v>35</v>
      </c>
      <c r="BT240" s="10">
        <v>214425</v>
      </c>
      <c r="BU240" s="10">
        <v>55680</v>
      </c>
      <c r="BV240" s="10">
        <v>270105</v>
      </c>
      <c r="BW240" t="s">
        <v>273</v>
      </c>
      <c r="BX240" t="s">
        <v>273</v>
      </c>
      <c r="BY240" t="s">
        <v>273</v>
      </c>
      <c r="BZ240" t="s">
        <v>273</v>
      </c>
      <c r="CA240" t="s">
        <v>273</v>
      </c>
      <c r="CB240" t="s">
        <v>273</v>
      </c>
      <c r="CC240" t="s">
        <v>273</v>
      </c>
      <c r="CD240" t="s">
        <v>273</v>
      </c>
      <c r="CE240" t="s">
        <v>273</v>
      </c>
      <c r="CF240" t="s">
        <v>273</v>
      </c>
      <c r="CH240" s="10">
        <v>32302</v>
      </c>
      <c r="CI240" s="10">
        <v>9703</v>
      </c>
      <c r="CJ240" s="10">
        <v>5992</v>
      </c>
      <c r="CK240" s="10">
        <v>47997</v>
      </c>
      <c r="CL240" s="10">
        <v>2679</v>
      </c>
      <c r="CM240" s="10">
        <v>2970</v>
      </c>
      <c r="CN240" s="10">
        <v>1800</v>
      </c>
      <c r="CO240" s="10">
        <v>1181</v>
      </c>
      <c r="CP240" s="10">
        <v>52429</v>
      </c>
      <c r="CQ240" s="10">
        <v>61059</v>
      </c>
      <c r="CR240" s="10">
        <v>379161</v>
      </c>
      <c r="CS240" s="10">
        <v>1679</v>
      </c>
      <c r="CT240" s="1">
        <v>28783</v>
      </c>
      <c r="CU240" s="1">
        <v>2906</v>
      </c>
      <c r="CV240" s="1">
        <v>1850</v>
      </c>
      <c r="CW240" s="1">
        <v>29839</v>
      </c>
      <c r="CX240" s="1">
        <v>1830</v>
      </c>
      <c r="CY240">
        <v>156</v>
      </c>
      <c r="CZ240">
        <v>184</v>
      </c>
      <c r="DA240" s="1">
        <v>1802</v>
      </c>
      <c r="DB240" s="1">
        <v>3673</v>
      </c>
      <c r="DC240">
        <v>116</v>
      </c>
      <c r="DD240">
        <v>17</v>
      </c>
      <c r="DE240" s="1">
        <v>3772</v>
      </c>
      <c r="DF240">
        <v>45</v>
      </c>
      <c r="DG240">
        <v>5</v>
      </c>
      <c r="DH240">
        <v>9</v>
      </c>
      <c r="DI240">
        <v>41</v>
      </c>
      <c r="DJ240" t="s">
        <v>2419</v>
      </c>
      <c r="DK240">
        <v>675</v>
      </c>
      <c r="DL240">
        <v>186</v>
      </c>
      <c r="DM240">
        <v>73</v>
      </c>
      <c r="DN240">
        <v>788</v>
      </c>
      <c r="DO240" s="1">
        <v>34961</v>
      </c>
      <c r="DP240" s="1">
        <v>3364</v>
      </c>
      <c r="DQ240" s="1">
        <v>2124</v>
      </c>
      <c r="DR240" s="1">
        <v>36201</v>
      </c>
      <c r="DS240" t="s">
        <v>416</v>
      </c>
      <c r="DT240">
        <v>50</v>
      </c>
      <c r="DU240" t="s">
        <v>273</v>
      </c>
      <c r="DV240" t="s">
        <v>273</v>
      </c>
      <c r="DW240" t="s">
        <v>280</v>
      </c>
      <c r="DX240" t="s">
        <v>273</v>
      </c>
      <c r="DY240" t="s">
        <v>273</v>
      </c>
      <c r="DZ240" t="s">
        <v>273</v>
      </c>
      <c r="EA240" t="s">
        <v>273</v>
      </c>
      <c r="EB240" t="s">
        <v>273</v>
      </c>
      <c r="EC240" t="s">
        <v>273</v>
      </c>
      <c r="ED240" t="s">
        <v>273</v>
      </c>
      <c r="EE240" t="s">
        <v>280</v>
      </c>
      <c r="EF240" t="s">
        <v>280</v>
      </c>
      <c r="EG240" s="1">
        <v>2148</v>
      </c>
      <c r="EH240" s="1">
        <v>29688</v>
      </c>
      <c r="EI240" t="s">
        <v>281</v>
      </c>
      <c r="EJ240" s="1">
        <v>2196</v>
      </c>
      <c r="EK240" t="s">
        <v>285</v>
      </c>
      <c r="EL240" s="1">
        <v>4419</v>
      </c>
      <c r="EM240" t="s">
        <v>281</v>
      </c>
      <c r="EN240" s="1">
        <v>22882</v>
      </c>
      <c r="EO240" s="1">
        <v>20411</v>
      </c>
      <c r="EP240">
        <v>546</v>
      </c>
      <c r="EQ240" s="1">
        <v>43839</v>
      </c>
      <c r="ER240" s="1">
        <v>4904</v>
      </c>
      <c r="ES240">
        <v>393</v>
      </c>
      <c r="ET240" s="1">
        <v>5297</v>
      </c>
      <c r="EU240">
        <v>967</v>
      </c>
      <c r="EV240">
        <v>13</v>
      </c>
      <c r="EW240">
        <v>980</v>
      </c>
      <c r="EX240" s="1">
        <v>4073</v>
      </c>
      <c r="EY240">
        <v>671</v>
      </c>
      <c r="EZ240" s="1">
        <v>4744</v>
      </c>
      <c r="FA240">
        <v>628</v>
      </c>
      <c r="FB240">
        <v>0</v>
      </c>
      <c r="FC240">
        <v>628</v>
      </c>
      <c r="FD240" s="1">
        <v>11649</v>
      </c>
      <c r="FE240" s="1">
        <v>33454</v>
      </c>
      <c r="FF240" s="1">
        <v>21488</v>
      </c>
      <c r="FG240" s="1">
        <v>55488</v>
      </c>
      <c r="FH240">
        <v>47</v>
      </c>
      <c r="FI240">
        <v>162</v>
      </c>
      <c r="FJ240" t="s">
        <v>280</v>
      </c>
      <c r="FK240" t="s">
        <v>362</v>
      </c>
      <c r="FV240" t="s">
        <v>273</v>
      </c>
      <c r="FW240" t="s">
        <v>280</v>
      </c>
      <c r="FX240" t="s">
        <v>273</v>
      </c>
      <c r="FY240" t="s">
        <v>280</v>
      </c>
      <c r="FZ240" t="s">
        <v>280</v>
      </c>
      <c r="GA240" t="s">
        <v>280</v>
      </c>
      <c r="GB240">
        <v>59</v>
      </c>
      <c r="GC240" s="12" t="s">
        <v>273</v>
      </c>
      <c r="GD240" s="1">
        <v>3022</v>
      </c>
      <c r="GE240">
        <v>12</v>
      </c>
      <c r="GF240">
        <v>29</v>
      </c>
      <c r="GG240">
        <v>41</v>
      </c>
      <c r="GH240">
        <v>7</v>
      </c>
      <c r="GI240">
        <v>200</v>
      </c>
      <c r="GJ240">
        <v>8</v>
      </c>
      <c r="GK240">
        <v>256</v>
      </c>
      <c r="GL240">
        <v>252</v>
      </c>
      <c r="GM240">
        <v>4</v>
      </c>
      <c r="GN240">
        <v>0</v>
      </c>
      <c r="GO240">
        <v>256</v>
      </c>
      <c r="GP240">
        <v>223</v>
      </c>
      <c r="GQ240" s="1">
        <v>1701</v>
      </c>
      <c r="GR240" s="1">
        <v>1924</v>
      </c>
      <c r="GS240">
        <v>75</v>
      </c>
      <c r="GT240" s="1">
        <v>1876</v>
      </c>
      <c r="GU240">
        <v>275</v>
      </c>
      <c r="GV240" s="1">
        <v>4150</v>
      </c>
      <c r="GW240" s="1">
        <v>3837</v>
      </c>
      <c r="GX240">
        <v>313</v>
      </c>
      <c r="GY240">
        <v>0</v>
      </c>
      <c r="GZ240" s="1">
        <v>4150</v>
      </c>
      <c r="HA240">
        <v>0</v>
      </c>
      <c r="HB240">
        <v>0</v>
      </c>
      <c r="HC240">
        <v>84</v>
      </c>
      <c r="HD240">
        <v>35</v>
      </c>
      <c r="HE240">
        <v>59</v>
      </c>
      <c r="HF240">
        <v>15</v>
      </c>
      <c r="HG240">
        <v>381</v>
      </c>
      <c r="HH240">
        <v>50</v>
      </c>
      <c r="HI240" t="s">
        <v>273</v>
      </c>
      <c r="HJ240">
        <v>254</v>
      </c>
      <c r="HK240" t="s">
        <v>273</v>
      </c>
      <c r="HL240">
        <v>29</v>
      </c>
      <c r="HM240" t="s">
        <v>280</v>
      </c>
      <c r="HO240" t="s">
        <v>379</v>
      </c>
      <c r="HP240" t="s">
        <v>273</v>
      </c>
      <c r="HQ240">
        <v>25</v>
      </c>
      <c r="HR240" t="s">
        <v>456</v>
      </c>
      <c r="HS240" t="s">
        <v>565</v>
      </c>
      <c r="HT240" t="s">
        <v>299</v>
      </c>
      <c r="HU240" t="s">
        <v>273</v>
      </c>
      <c r="HV240" s="1">
        <v>6927</v>
      </c>
      <c r="HW240" t="s">
        <v>281</v>
      </c>
      <c r="HX240" t="s">
        <v>286</v>
      </c>
      <c r="HY240" t="s">
        <v>456</v>
      </c>
      <c r="HZ240">
        <v>225</v>
      </c>
      <c r="IA240">
        <v>244</v>
      </c>
      <c r="IB240" t="s">
        <v>280</v>
      </c>
      <c r="IC240" t="s">
        <v>280</v>
      </c>
      <c r="ID240" t="s">
        <v>280</v>
      </c>
      <c r="IE240" t="s">
        <v>280</v>
      </c>
      <c r="IF240" t="s">
        <v>280</v>
      </c>
      <c r="IG240" t="s">
        <v>280</v>
      </c>
      <c r="IH240" t="s">
        <v>280</v>
      </c>
      <c r="II240" t="s">
        <v>273</v>
      </c>
      <c r="IJ240" t="s">
        <v>273</v>
      </c>
      <c r="IK240" t="s">
        <v>273</v>
      </c>
      <c r="IL240" t="s">
        <v>280</v>
      </c>
      <c r="IM240" t="s">
        <v>280</v>
      </c>
      <c r="IN240" t="s">
        <v>280</v>
      </c>
      <c r="IO240" t="s">
        <v>273</v>
      </c>
      <c r="IP240" t="s">
        <v>280</v>
      </c>
      <c r="IQ240" t="s">
        <v>280</v>
      </c>
      <c r="IR240" t="s">
        <v>280</v>
      </c>
      <c r="IS240" t="s">
        <v>280</v>
      </c>
      <c r="IU240" t="s">
        <v>273</v>
      </c>
      <c r="IV240">
        <v>10</v>
      </c>
      <c r="IW240">
        <v>1</v>
      </c>
      <c r="IX240">
        <v>40</v>
      </c>
      <c r="IY240">
        <v>1</v>
      </c>
      <c r="IZ240">
        <v>0</v>
      </c>
      <c r="JA240">
        <v>0</v>
      </c>
      <c r="JB240">
        <v>0</v>
      </c>
      <c r="JC240">
        <v>5</v>
      </c>
      <c r="JD240">
        <v>130</v>
      </c>
      <c r="JE240">
        <v>3.25</v>
      </c>
      <c r="JF240">
        <v>4.25</v>
      </c>
      <c r="JG240" t="s">
        <v>302</v>
      </c>
      <c r="JH240" s="14">
        <v>39.799999999999997</v>
      </c>
      <c r="JI240">
        <v>1</v>
      </c>
      <c r="JJ240">
        <v>10</v>
      </c>
      <c r="JK240" t="s">
        <v>2420</v>
      </c>
      <c r="JL240" t="s">
        <v>302</v>
      </c>
      <c r="JM240" s="2">
        <v>46101</v>
      </c>
    </row>
    <row r="241" spans="1:273" x14ac:dyDescent="0.25">
      <c r="A241" t="s">
        <v>2506</v>
      </c>
      <c r="B241" t="s">
        <v>2507</v>
      </c>
      <c r="C241" t="s">
        <v>2508</v>
      </c>
      <c r="D241" t="s">
        <v>2509</v>
      </c>
      <c r="E241">
        <v>68464</v>
      </c>
      <c r="F241" t="s">
        <v>873</v>
      </c>
      <c r="G241" t="s">
        <v>2510</v>
      </c>
      <c r="H241" t="s">
        <v>400</v>
      </c>
      <c r="I241">
        <v>224</v>
      </c>
      <c r="J241">
        <v>224</v>
      </c>
      <c r="K241">
        <v>0</v>
      </c>
      <c r="L241">
        <v>0</v>
      </c>
      <c r="M241">
        <v>1993</v>
      </c>
      <c r="O241" t="s">
        <v>280</v>
      </c>
      <c r="Q241" t="s">
        <v>274</v>
      </c>
      <c r="R241" t="s">
        <v>275</v>
      </c>
      <c r="S241" t="s">
        <v>276</v>
      </c>
      <c r="T241" t="s">
        <v>273</v>
      </c>
      <c r="U241" t="s">
        <v>277</v>
      </c>
      <c r="W241">
        <v>1</v>
      </c>
      <c r="X241" t="s">
        <v>273</v>
      </c>
      <c r="Y241" t="s">
        <v>273</v>
      </c>
      <c r="Z241">
        <v>4</v>
      </c>
      <c r="AA241" t="s">
        <v>280</v>
      </c>
      <c r="AE241" t="s">
        <v>273</v>
      </c>
      <c r="AG241" s="1">
        <v>2200</v>
      </c>
      <c r="AH241" s="1">
        <v>804</v>
      </c>
      <c r="AI241">
        <v>52</v>
      </c>
      <c r="AJ241">
        <v>804</v>
      </c>
      <c r="AK241" s="2">
        <v>45566</v>
      </c>
      <c r="AL241" s="2">
        <v>45930</v>
      </c>
      <c r="AM241" s="10">
        <v>6899</v>
      </c>
      <c r="AO241" s="10"/>
      <c r="AQ241" s="10"/>
      <c r="AS241" s="10"/>
      <c r="AT241" s="10">
        <v>6899</v>
      </c>
      <c r="AU241" s="10">
        <v>599</v>
      </c>
      <c r="AV241" s="10">
        <v>0</v>
      </c>
      <c r="AW241" s="10">
        <v>0</v>
      </c>
      <c r="AX241" s="10">
        <v>0</v>
      </c>
      <c r="AY241" s="10">
        <v>0</v>
      </c>
      <c r="AZ241" s="10">
        <v>599</v>
      </c>
      <c r="BB241" s="10">
        <v>0</v>
      </c>
      <c r="BC241" s="10">
        <v>0</v>
      </c>
      <c r="BD241" s="10">
        <v>0</v>
      </c>
      <c r="BE241" s="10">
        <v>0</v>
      </c>
      <c r="BF241" t="s">
        <v>2511</v>
      </c>
      <c r="BG241" s="10">
        <v>12774</v>
      </c>
      <c r="BH241" s="10">
        <v>12774</v>
      </c>
      <c r="BI241" s="10">
        <v>20272</v>
      </c>
      <c r="BJ241" s="10">
        <v>0</v>
      </c>
      <c r="BK241" s="10">
        <v>0</v>
      </c>
      <c r="BL241" s="10">
        <v>0</v>
      </c>
      <c r="BM241" s="10">
        <v>0</v>
      </c>
      <c r="BN241" s="10">
        <v>0</v>
      </c>
      <c r="BO241" t="s">
        <v>280</v>
      </c>
      <c r="BQ241" s="10"/>
      <c r="BR241" s="10"/>
      <c r="BS241">
        <v>0</v>
      </c>
      <c r="BT241" s="10">
        <v>7116</v>
      </c>
      <c r="BU241" s="10">
        <v>1355</v>
      </c>
      <c r="BV241" s="10">
        <v>8471</v>
      </c>
      <c r="BW241" t="s">
        <v>280</v>
      </c>
      <c r="BX241" t="s">
        <v>280</v>
      </c>
      <c r="BY241" t="s">
        <v>280</v>
      </c>
      <c r="BZ241" t="s">
        <v>280</v>
      </c>
      <c r="CA241" t="s">
        <v>280</v>
      </c>
      <c r="CB241" t="s">
        <v>280</v>
      </c>
      <c r="CC241" t="s">
        <v>280</v>
      </c>
      <c r="CD241" t="s">
        <v>273</v>
      </c>
      <c r="CE241" t="s">
        <v>280</v>
      </c>
      <c r="CF241" t="s">
        <v>273</v>
      </c>
      <c r="CG241" t="s">
        <v>2512</v>
      </c>
      <c r="CH241" s="10">
        <v>2410</v>
      </c>
      <c r="CI241" s="10">
        <v>500</v>
      </c>
      <c r="CJ241" s="10">
        <v>0</v>
      </c>
      <c r="CK241" s="10">
        <v>2910</v>
      </c>
      <c r="CL241" s="10">
        <v>0</v>
      </c>
      <c r="CM241" s="10">
        <v>0</v>
      </c>
      <c r="CN241" s="10">
        <v>0</v>
      </c>
      <c r="CO241" s="10">
        <v>0</v>
      </c>
      <c r="CP241" s="10">
        <v>7875</v>
      </c>
      <c r="CQ241" s="10">
        <v>7875</v>
      </c>
      <c r="CR241" s="10">
        <v>19256</v>
      </c>
      <c r="CS241" s="10">
        <v>0</v>
      </c>
      <c r="CT241" s="1">
        <v>13018</v>
      </c>
      <c r="CU241">
        <v>457</v>
      </c>
      <c r="CV241">
        <v>425</v>
      </c>
      <c r="CW241" s="1">
        <v>13050</v>
      </c>
      <c r="CX241">
        <v>33</v>
      </c>
      <c r="CY241">
        <v>0</v>
      </c>
      <c r="CZ241">
        <v>33</v>
      </c>
      <c r="DA241">
        <v>0</v>
      </c>
      <c r="DB241">
        <v>119</v>
      </c>
      <c r="DC241">
        <v>0</v>
      </c>
      <c r="DD241">
        <v>10</v>
      </c>
      <c r="DE241">
        <v>109</v>
      </c>
      <c r="DF241">
        <v>0</v>
      </c>
      <c r="DG241">
        <v>0</v>
      </c>
      <c r="DH241">
        <v>0</v>
      </c>
      <c r="DI241">
        <v>0</v>
      </c>
      <c r="DJ241" t="s">
        <v>2513</v>
      </c>
      <c r="DK241">
        <v>88</v>
      </c>
      <c r="DL241">
        <v>3</v>
      </c>
      <c r="DM241">
        <v>20</v>
      </c>
      <c r="DN241">
        <v>71</v>
      </c>
      <c r="DO241" s="1">
        <v>13258</v>
      </c>
      <c r="DP241">
        <v>460</v>
      </c>
      <c r="DQ241">
        <v>488</v>
      </c>
      <c r="DR241" s="1">
        <v>13230</v>
      </c>
      <c r="DS241" t="s">
        <v>2514</v>
      </c>
      <c r="DT241">
        <v>5</v>
      </c>
      <c r="DU241" t="s">
        <v>280</v>
      </c>
      <c r="DV241" t="s">
        <v>273</v>
      </c>
      <c r="DW241" t="s">
        <v>280</v>
      </c>
      <c r="DX241" t="s">
        <v>280</v>
      </c>
      <c r="DY241" t="s">
        <v>280</v>
      </c>
      <c r="DZ241" t="s">
        <v>273</v>
      </c>
      <c r="EA241" t="s">
        <v>280</v>
      </c>
      <c r="EB241" t="s">
        <v>273</v>
      </c>
      <c r="EC241" t="s">
        <v>280</v>
      </c>
      <c r="ED241" t="s">
        <v>280</v>
      </c>
      <c r="EE241" t="s">
        <v>280</v>
      </c>
      <c r="EF241" t="s">
        <v>280</v>
      </c>
      <c r="EG241">
        <v>180</v>
      </c>
      <c r="EH241" s="1">
        <v>1103</v>
      </c>
      <c r="EI241" t="s">
        <v>281</v>
      </c>
      <c r="EJ241">
        <v>21</v>
      </c>
      <c r="EK241" t="s">
        <v>285</v>
      </c>
      <c r="EL241">
        <v>25</v>
      </c>
      <c r="EM241" t="s">
        <v>285</v>
      </c>
      <c r="EN241">
        <v>606</v>
      </c>
      <c r="EO241">
        <v>71</v>
      </c>
      <c r="EP241">
        <v>22</v>
      </c>
      <c r="EQ241">
        <v>699</v>
      </c>
      <c r="ER241">
        <v>206</v>
      </c>
      <c r="ES241">
        <v>32</v>
      </c>
      <c r="ET241">
        <v>238</v>
      </c>
      <c r="EU241">
        <v>20</v>
      </c>
      <c r="EV241">
        <v>0</v>
      </c>
      <c r="EW241">
        <v>20</v>
      </c>
      <c r="EX241">
        <v>435</v>
      </c>
      <c r="EY241">
        <v>91</v>
      </c>
      <c r="EZ241">
        <v>526</v>
      </c>
      <c r="FA241">
        <v>0</v>
      </c>
      <c r="FB241">
        <v>0</v>
      </c>
      <c r="FC241">
        <v>0</v>
      </c>
      <c r="FD241">
        <v>784</v>
      </c>
      <c r="FE241" s="1">
        <v>1267</v>
      </c>
      <c r="FF241">
        <v>194</v>
      </c>
      <c r="FG241" s="1">
        <v>1483</v>
      </c>
      <c r="FH241">
        <v>0</v>
      </c>
      <c r="FI241">
        <v>96</v>
      </c>
      <c r="FJ241" t="s">
        <v>280</v>
      </c>
      <c r="FK241" t="s">
        <v>362</v>
      </c>
      <c r="FV241" t="s">
        <v>280</v>
      </c>
      <c r="FW241" t="s">
        <v>280</v>
      </c>
      <c r="FX241" t="s">
        <v>273</v>
      </c>
      <c r="FY241" t="s">
        <v>280</v>
      </c>
      <c r="FZ241" t="s">
        <v>280</v>
      </c>
      <c r="GA241" t="s">
        <v>280</v>
      </c>
      <c r="GB241">
        <v>7</v>
      </c>
      <c r="GC241" s="12"/>
      <c r="GE241">
        <v>13</v>
      </c>
      <c r="GF241">
        <v>0</v>
      </c>
      <c r="GG241">
        <v>13</v>
      </c>
      <c r="GH241">
        <v>0</v>
      </c>
      <c r="GI241">
        <v>0</v>
      </c>
      <c r="GJ241">
        <v>4</v>
      </c>
      <c r="GK241">
        <v>17</v>
      </c>
      <c r="GL241">
        <v>13</v>
      </c>
      <c r="GM241">
        <v>4</v>
      </c>
      <c r="GN241">
        <v>0</v>
      </c>
      <c r="GO241">
        <v>17</v>
      </c>
      <c r="GP241">
        <v>146</v>
      </c>
      <c r="GQ241">
        <v>0</v>
      </c>
      <c r="GR241">
        <v>146</v>
      </c>
      <c r="GS241">
        <v>0</v>
      </c>
      <c r="GT241">
        <v>0</v>
      </c>
      <c r="GU241">
        <v>569</v>
      </c>
      <c r="GV241">
        <v>715</v>
      </c>
      <c r="GW241">
        <v>360</v>
      </c>
      <c r="GX241">
        <v>355</v>
      </c>
      <c r="GY241">
        <v>0</v>
      </c>
      <c r="GZ241">
        <v>715</v>
      </c>
      <c r="HA241">
        <v>0</v>
      </c>
      <c r="HB241">
        <v>0</v>
      </c>
      <c r="HC241">
        <v>0</v>
      </c>
      <c r="HD241">
        <v>0</v>
      </c>
      <c r="HE241">
        <v>0</v>
      </c>
      <c r="HF241">
        <v>0</v>
      </c>
      <c r="HG241">
        <v>0</v>
      </c>
      <c r="HH241">
        <v>0</v>
      </c>
      <c r="HI241" t="s">
        <v>273</v>
      </c>
      <c r="HJ241">
        <v>146</v>
      </c>
      <c r="HK241" t="s">
        <v>280</v>
      </c>
      <c r="HM241" t="s">
        <v>280</v>
      </c>
      <c r="HO241" t="s">
        <v>297</v>
      </c>
      <c r="HP241" t="s">
        <v>273</v>
      </c>
      <c r="HQ241">
        <v>2</v>
      </c>
      <c r="HR241" t="s">
        <v>278</v>
      </c>
      <c r="HS241" t="s">
        <v>2515</v>
      </c>
      <c r="HT241" t="s">
        <v>365</v>
      </c>
      <c r="HU241" t="s">
        <v>273</v>
      </c>
      <c r="HV241" t="s">
        <v>278</v>
      </c>
      <c r="HX241" t="s">
        <v>1050</v>
      </c>
      <c r="HZ241">
        <v>12</v>
      </c>
      <c r="IA241">
        <v>0</v>
      </c>
      <c r="IB241" t="s">
        <v>280</v>
      </c>
      <c r="IC241" t="s">
        <v>280</v>
      </c>
      <c r="ID241" t="s">
        <v>280</v>
      </c>
      <c r="IE241" t="s">
        <v>280</v>
      </c>
      <c r="IF241" t="s">
        <v>280</v>
      </c>
      <c r="IG241" t="s">
        <v>280</v>
      </c>
      <c r="IH241" t="s">
        <v>280</v>
      </c>
      <c r="II241" t="s">
        <v>280</v>
      </c>
      <c r="IJ241" t="s">
        <v>280</v>
      </c>
      <c r="IK241" t="s">
        <v>280</v>
      </c>
      <c r="IL241" t="s">
        <v>280</v>
      </c>
      <c r="IM241" t="s">
        <v>280</v>
      </c>
      <c r="IN241" t="s">
        <v>280</v>
      </c>
      <c r="IO241" t="s">
        <v>280</v>
      </c>
      <c r="IP241" t="s">
        <v>280</v>
      </c>
      <c r="IQ241" t="s">
        <v>280</v>
      </c>
      <c r="IR241" t="s">
        <v>280</v>
      </c>
      <c r="IS241" t="s">
        <v>280</v>
      </c>
      <c r="IU241" t="s">
        <v>280</v>
      </c>
      <c r="IW241">
        <v>1</v>
      </c>
      <c r="IX241">
        <v>17</v>
      </c>
      <c r="IY241">
        <v>0.42</v>
      </c>
      <c r="IZ241">
        <v>0</v>
      </c>
      <c r="JA241">
        <v>0</v>
      </c>
      <c r="JB241">
        <v>0</v>
      </c>
      <c r="JC241">
        <v>0</v>
      </c>
      <c r="JD241">
        <v>0</v>
      </c>
      <c r="JE241">
        <v>0</v>
      </c>
      <c r="JF241">
        <v>0.42</v>
      </c>
      <c r="JG241" t="s">
        <v>304</v>
      </c>
      <c r="JH241" s="14">
        <v>9</v>
      </c>
      <c r="JI241">
        <v>1</v>
      </c>
      <c r="JJ241">
        <v>2</v>
      </c>
      <c r="JK241" t="s">
        <v>2516</v>
      </c>
      <c r="JL241" t="s">
        <v>304</v>
      </c>
      <c r="JM241" s="2">
        <v>46092</v>
      </c>
    </row>
    <row r="242" spans="1:273" x14ac:dyDescent="0.25">
      <c r="A242" t="s">
        <v>2421</v>
      </c>
      <c r="B242" t="s">
        <v>2422</v>
      </c>
      <c r="C242" t="s">
        <v>2423</v>
      </c>
      <c r="D242" t="s">
        <v>2424</v>
      </c>
      <c r="E242">
        <v>68465</v>
      </c>
      <c r="F242" t="s">
        <v>873</v>
      </c>
      <c r="G242" t="s">
        <v>2425</v>
      </c>
      <c r="H242" t="s">
        <v>400</v>
      </c>
      <c r="I242" s="1">
        <v>1952</v>
      </c>
      <c r="J242" s="1">
        <v>1952</v>
      </c>
      <c r="K242">
        <v>0</v>
      </c>
      <c r="L242">
        <v>0</v>
      </c>
      <c r="M242">
        <v>1968</v>
      </c>
      <c r="N242">
        <v>2019</v>
      </c>
      <c r="O242" t="s">
        <v>280</v>
      </c>
      <c r="Q242" t="s">
        <v>274</v>
      </c>
      <c r="R242" t="s">
        <v>275</v>
      </c>
      <c r="S242" t="s">
        <v>805</v>
      </c>
      <c r="T242" t="s">
        <v>273</v>
      </c>
      <c r="U242" t="s">
        <v>277</v>
      </c>
      <c r="W242">
        <v>1</v>
      </c>
      <c r="X242" t="s">
        <v>273</v>
      </c>
      <c r="Y242" t="s">
        <v>273</v>
      </c>
      <c r="Z242">
        <v>56</v>
      </c>
      <c r="AA242" t="s">
        <v>280</v>
      </c>
      <c r="AE242" t="s">
        <v>273</v>
      </c>
      <c r="AG242" s="1">
        <v>7200</v>
      </c>
      <c r="AH242" s="1">
        <v>1820</v>
      </c>
      <c r="AI242">
        <v>52</v>
      </c>
      <c r="AJ242" s="1">
        <v>1820</v>
      </c>
      <c r="AK242" s="2">
        <v>45566</v>
      </c>
      <c r="AL242" s="2">
        <v>45930</v>
      </c>
      <c r="AM242" s="10">
        <v>100000</v>
      </c>
      <c r="AO242" s="10"/>
      <c r="AQ242" s="10"/>
      <c r="AS242" s="10"/>
      <c r="AT242" s="10">
        <v>100000</v>
      </c>
      <c r="AU242" s="10">
        <v>1051</v>
      </c>
      <c r="AV242" s="10">
        <v>0</v>
      </c>
      <c r="AW242" s="10">
        <v>0</v>
      </c>
      <c r="AX242" s="10">
        <v>0</v>
      </c>
      <c r="AY242" s="10">
        <v>0</v>
      </c>
      <c r="AZ242" s="10">
        <v>1051</v>
      </c>
      <c r="BB242" s="10">
        <v>0</v>
      </c>
      <c r="BC242" s="10">
        <v>0</v>
      </c>
      <c r="BD242" s="10">
        <v>64</v>
      </c>
      <c r="BE242" s="10">
        <v>0</v>
      </c>
      <c r="BF242" t="s">
        <v>2426</v>
      </c>
      <c r="BG242" s="10">
        <v>53665</v>
      </c>
      <c r="BH242" s="10">
        <v>53729</v>
      </c>
      <c r="BI242" s="10">
        <v>154780</v>
      </c>
      <c r="BJ242" s="10">
        <v>0</v>
      </c>
      <c r="BK242" s="10">
        <v>0</v>
      </c>
      <c r="BL242" s="10">
        <v>0</v>
      </c>
      <c r="BM242" s="10">
        <v>0</v>
      </c>
      <c r="BN242" s="10">
        <v>0</v>
      </c>
      <c r="BO242" t="s">
        <v>280</v>
      </c>
      <c r="BQ242" s="10"/>
      <c r="BR242" s="10"/>
      <c r="BS242">
        <v>19</v>
      </c>
      <c r="BT242" s="10">
        <v>51413</v>
      </c>
      <c r="BU242" s="10">
        <v>6480</v>
      </c>
      <c r="BV242" s="10">
        <v>57893</v>
      </c>
      <c r="BW242" t="s">
        <v>273</v>
      </c>
      <c r="BX242" t="s">
        <v>273</v>
      </c>
      <c r="BY242" t="s">
        <v>273</v>
      </c>
      <c r="BZ242" t="s">
        <v>273</v>
      </c>
      <c r="CA242" t="s">
        <v>273</v>
      </c>
      <c r="CB242" t="s">
        <v>273</v>
      </c>
      <c r="CC242" t="s">
        <v>273</v>
      </c>
      <c r="CD242" t="s">
        <v>273</v>
      </c>
      <c r="CE242" t="s">
        <v>273</v>
      </c>
      <c r="CF242" t="s">
        <v>273</v>
      </c>
      <c r="CG242" t="s">
        <v>1623</v>
      </c>
      <c r="CH242" s="10">
        <v>6915</v>
      </c>
      <c r="CI242" s="10">
        <v>500</v>
      </c>
      <c r="CJ242" s="10">
        <v>0</v>
      </c>
      <c r="CK242" s="10">
        <v>7415</v>
      </c>
      <c r="CL242" s="10">
        <v>3935</v>
      </c>
      <c r="CM242" s="10">
        <v>1870</v>
      </c>
      <c r="CN242" s="10">
        <v>888</v>
      </c>
      <c r="CO242" s="10">
        <v>390</v>
      </c>
      <c r="CP242" s="10">
        <v>37194</v>
      </c>
      <c r="CQ242" s="10">
        <v>44277</v>
      </c>
      <c r="CR242" s="10">
        <v>109585</v>
      </c>
      <c r="CS242" s="10">
        <v>0</v>
      </c>
      <c r="CT242" s="1">
        <v>20541</v>
      </c>
      <c r="CU242">
        <v>714</v>
      </c>
      <c r="CV242" s="1">
        <v>1557</v>
      </c>
      <c r="CW242" s="1">
        <v>19698</v>
      </c>
      <c r="CX242">
        <v>276</v>
      </c>
      <c r="CY242">
        <v>0</v>
      </c>
      <c r="CZ242">
        <v>0</v>
      </c>
      <c r="DA242">
        <v>276</v>
      </c>
      <c r="DB242">
        <v>899</v>
      </c>
      <c r="DC242">
        <v>149</v>
      </c>
      <c r="DD242">
        <v>114</v>
      </c>
      <c r="DE242">
        <v>934</v>
      </c>
      <c r="DF242">
        <v>3</v>
      </c>
      <c r="DG242">
        <v>0</v>
      </c>
      <c r="DH242">
        <v>0</v>
      </c>
      <c r="DI242">
        <v>3</v>
      </c>
      <c r="DJ242" t="s">
        <v>1341</v>
      </c>
      <c r="DK242">
        <v>294</v>
      </c>
      <c r="DL242">
        <v>93</v>
      </c>
      <c r="DM242">
        <v>6</v>
      </c>
      <c r="DN242">
        <v>381</v>
      </c>
      <c r="DO242" s="1">
        <v>22010</v>
      </c>
      <c r="DP242">
        <v>956</v>
      </c>
      <c r="DQ242" s="1">
        <v>1677</v>
      </c>
      <c r="DR242" s="1">
        <v>21289</v>
      </c>
      <c r="DS242" t="s">
        <v>2427</v>
      </c>
      <c r="DT242">
        <v>0</v>
      </c>
      <c r="DU242" t="s">
        <v>280</v>
      </c>
      <c r="DV242" t="s">
        <v>273</v>
      </c>
      <c r="DW242" t="s">
        <v>280</v>
      </c>
      <c r="DX242" t="s">
        <v>280</v>
      </c>
      <c r="DY242" t="s">
        <v>280</v>
      </c>
      <c r="DZ242" t="s">
        <v>273</v>
      </c>
      <c r="EA242" t="s">
        <v>280</v>
      </c>
      <c r="EB242" t="s">
        <v>273</v>
      </c>
      <c r="EC242" t="s">
        <v>280</v>
      </c>
      <c r="ED242" t="s">
        <v>280</v>
      </c>
      <c r="EE242" t="s">
        <v>280</v>
      </c>
      <c r="EF242" t="s">
        <v>280</v>
      </c>
      <c r="EG242">
        <v>839</v>
      </c>
      <c r="EH242" s="1">
        <v>15335</v>
      </c>
      <c r="EI242" t="s">
        <v>281</v>
      </c>
      <c r="EJ242">
        <v>208</v>
      </c>
      <c r="EK242" t="s">
        <v>281</v>
      </c>
      <c r="EL242" s="1">
        <v>1176</v>
      </c>
      <c r="EM242" t="s">
        <v>281</v>
      </c>
      <c r="EN242" s="1">
        <v>4449</v>
      </c>
      <c r="EO242" s="1">
        <v>7629</v>
      </c>
      <c r="EP242">
        <v>238</v>
      </c>
      <c r="EQ242" s="1">
        <v>12316</v>
      </c>
      <c r="ER242">
        <v>752</v>
      </c>
      <c r="ES242">
        <v>136</v>
      </c>
      <c r="ET242">
        <v>888</v>
      </c>
      <c r="EU242">
        <v>407</v>
      </c>
      <c r="EV242">
        <v>1</v>
      </c>
      <c r="EW242">
        <v>408</v>
      </c>
      <c r="EX242" s="1">
        <v>1720</v>
      </c>
      <c r="EY242">
        <v>131</v>
      </c>
      <c r="EZ242" s="1">
        <v>1851</v>
      </c>
      <c r="FA242">
        <v>0</v>
      </c>
      <c r="FB242">
        <v>0</v>
      </c>
      <c r="FC242">
        <v>0</v>
      </c>
      <c r="FD242" s="1">
        <v>3147</v>
      </c>
      <c r="FE242" s="1">
        <v>7328</v>
      </c>
      <c r="FF242" s="1">
        <v>7897</v>
      </c>
      <c r="FG242" s="1">
        <v>15463</v>
      </c>
      <c r="FH242">
        <v>1</v>
      </c>
      <c r="FI242">
        <v>2</v>
      </c>
      <c r="FJ242" t="s">
        <v>273</v>
      </c>
      <c r="FK242" t="s">
        <v>362</v>
      </c>
      <c r="FV242" t="s">
        <v>273</v>
      </c>
      <c r="FW242" t="s">
        <v>280</v>
      </c>
      <c r="FX242" t="s">
        <v>273</v>
      </c>
      <c r="FY242" t="s">
        <v>280</v>
      </c>
      <c r="FZ242" t="s">
        <v>280</v>
      </c>
      <c r="GA242" t="s">
        <v>280</v>
      </c>
      <c r="GB242">
        <v>17</v>
      </c>
      <c r="GC242" s="12" t="s">
        <v>273</v>
      </c>
      <c r="GD242">
        <v>639</v>
      </c>
      <c r="GE242">
        <v>1</v>
      </c>
      <c r="GF242">
        <v>16</v>
      </c>
      <c r="GG242">
        <v>17</v>
      </c>
      <c r="GH242">
        <v>0</v>
      </c>
      <c r="GI242">
        <v>119</v>
      </c>
      <c r="GJ242">
        <v>0</v>
      </c>
      <c r="GK242">
        <v>136</v>
      </c>
      <c r="GL242">
        <v>135</v>
      </c>
      <c r="GM242">
        <v>1</v>
      </c>
      <c r="GN242">
        <v>0</v>
      </c>
      <c r="GO242">
        <v>136</v>
      </c>
      <c r="GP242">
        <v>34</v>
      </c>
      <c r="GQ242" s="1">
        <v>1072</v>
      </c>
      <c r="GR242" s="1">
        <v>1106</v>
      </c>
      <c r="GS242">
        <v>0</v>
      </c>
      <c r="GT242">
        <v>952</v>
      </c>
      <c r="GU242">
        <v>0</v>
      </c>
      <c r="GV242" s="1">
        <v>2058</v>
      </c>
      <c r="GW242" s="1">
        <v>1816</v>
      </c>
      <c r="GX242">
        <v>242</v>
      </c>
      <c r="GY242">
        <v>0</v>
      </c>
      <c r="GZ242" s="1">
        <v>2058</v>
      </c>
      <c r="HA242">
        <v>0</v>
      </c>
      <c r="HB242">
        <v>0</v>
      </c>
      <c r="HC242" s="1">
        <v>1129</v>
      </c>
      <c r="HD242">
        <v>0</v>
      </c>
      <c r="HE242">
        <v>469</v>
      </c>
      <c r="HF242">
        <v>0</v>
      </c>
      <c r="HG242">
        <v>28</v>
      </c>
      <c r="HH242">
        <v>0</v>
      </c>
      <c r="HI242" t="s">
        <v>273</v>
      </c>
      <c r="HJ242">
        <v>213</v>
      </c>
      <c r="HK242" t="s">
        <v>280</v>
      </c>
      <c r="HM242" t="s">
        <v>280</v>
      </c>
      <c r="HO242" t="s">
        <v>640</v>
      </c>
      <c r="HP242" t="s">
        <v>273</v>
      </c>
      <c r="HQ242">
        <v>6</v>
      </c>
      <c r="HR242" t="s">
        <v>512</v>
      </c>
      <c r="HS242" t="s">
        <v>283</v>
      </c>
      <c r="HT242" t="s">
        <v>299</v>
      </c>
      <c r="HU242" t="s">
        <v>273</v>
      </c>
      <c r="HV242" t="s">
        <v>278</v>
      </c>
      <c r="HX242" t="s">
        <v>286</v>
      </c>
      <c r="HY242" t="s">
        <v>300</v>
      </c>
      <c r="HZ242">
        <v>557</v>
      </c>
      <c r="IA242">
        <v>247</v>
      </c>
      <c r="IB242" t="s">
        <v>273</v>
      </c>
      <c r="IC242" t="s">
        <v>280</v>
      </c>
      <c r="ID242" t="s">
        <v>280</v>
      </c>
      <c r="IE242" t="s">
        <v>280</v>
      </c>
      <c r="IF242" t="s">
        <v>273</v>
      </c>
      <c r="IG242" t="s">
        <v>280</v>
      </c>
      <c r="IH242" t="s">
        <v>273</v>
      </c>
      <c r="II242" t="s">
        <v>280</v>
      </c>
      <c r="IJ242" t="s">
        <v>280</v>
      </c>
      <c r="IK242" t="s">
        <v>280</v>
      </c>
      <c r="IL242" t="s">
        <v>280</v>
      </c>
      <c r="IM242" t="s">
        <v>280</v>
      </c>
      <c r="IN242" t="s">
        <v>280</v>
      </c>
      <c r="IO242" t="s">
        <v>280</v>
      </c>
      <c r="IP242" t="s">
        <v>280</v>
      </c>
      <c r="IQ242" t="s">
        <v>280</v>
      </c>
      <c r="IR242" t="s">
        <v>280</v>
      </c>
      <c r="IS242" t="s">
        <v>280</v>
      </c>
      <c r="IU242" t="s">
        <v>280</v>
      </c>
      <c r="IW242">
        <v>2</v>
      </c>
      <c r="IX242">
        <v>45</v>
      </c>
      <c r="IY242">
        <v>1.1299999999999999</v>
      </c>
      <c r="IZ242">
        <v>0</v>
      </c>
      <c r="JA242">
        <v>0</v>
      </c>
      <c r="JB242">
        <v>0</v>
      </c>
      <c r="JC242">
        <v>1</v>
      </c>
      <c r="JD242">
        <v>10</v>
      </c>
      <c r="JE242">
        <v>0.25</v>
      </c>
      <c r="JF242">
        <v>1.38</v>
      </c>
      <c r="JG242" t="s">
        <v>302</v>
      </c>
      <c r="JH242" s="14">
        <v>21.39</v>
      </c>
      <c r="JI242">
        <v>4</v>
      </c>
      <c r="JJ242">
        <v>14</v>
      </c>
      <c r="JK242" t="s">
        <v>2428</v>
      </c>
      <c r="JL242" t="s">
        <v>304</v>
      </c>
      <c r="JM242" s="2">
        <v>46098</v>
      </c>
    </row>
    <row r="243" spans="1:273" x14ac:dyDescent="0.25">
      <c r="A243" t="s">
        <v>2429</v>
      </c>
      <c r="B243" t="s">
        <v>1523</v>
      </c>
      <c r="C243" t="s">
        <v>2291</v>
      </c>
      <c r="D243" t="s">
        <v>2430</v>
      </c>
      <c r="E243">
        <v>68790</v>
      </c>
      <c r="F243" t="s">
        <v>716</v>
      </c>
      <c r="G243" t="s">
        <v>2431</v>
      </c>
      <c r="H243" t="s">
        <v>310</v>
      </c>
      <c r="I243">
        <v>364</v>
      </c>
      <c r="J243">
        <v>364</v>
      </c>
      <c r="K243">
        <v>0</v>
      </c>
      <c r="L243">
        <v>0</v>
      </c>
      <c r="M243">
        <v>2003</v>
      </c>
      <c r="O243" t="s">
        <v>280</v>
      </c>
      <c r="Q243" t="s">
        <v>274</v>
      </c>
      <c r="R243" t="s">
        <v>275</v>
      </c>
      <c r="S243" t="s">
        <v>276</v>
      </c>
      <c r="T243" t="s">
        <v>273</v>
      </c>
      <c r="U243" t="s">
        <v>277</v>
      </c>
      <c r="W243">
        <v>1</v>
      </c>
      <c r="X243" t="s">
        <v>273</v>
      </c>
      <c r="Y243" t="s">
        <v>273</v>
      </c>
      <c r="Z243">
        <v>67</v>
      </c>
      <c r="AA243" t="s">
        <v>273</v>
      </c>
      <c r="AG243" s="1">
        <v>3600</v>
      </c>
      <c r="AH243" s="1">
        <v>1040</v>
      </c>
      <c r="AI243">
        <v>52</v>
      </c>
      <c r="AJ243" s="1">
        <v>1040</v>
      </c>
      <c r="AK243" s="2">
        <v>45566</v>
      </c>
      <c r="AL243" s="2">
        <v>45930</v>
      </c>
      <c r="AM243" s="10">
        <v>32656</v>
      </c>
      <c r="AO243" s="10"/>
      <c r="AP243" t="s">
        <v>2396</v>
      </c>
      <c r="AQ243" s="10">
        <v>4250</v>
      </c>
      <c r="AS243" s="10"/>
      <c r="AT243" s="10">
        <v>36906</v>
      </c>
      <c r="AU243" s="10">
        <v>664</v>
      </c>
      <c r="AV243" s="10">
        <v>0</v>
      </c>
      <c r="AW243" s="10">
        <v>0</v>
      </c>
      <c r="AX243" s="10">
        <v>0</v>
      </c>
      <c r="AY243" s="10">
        <v>0</v>
      </c>
      <c r="AZ243" s="10">
        <v>664</v>
      </c>
      <c r="BB243" s="10">
        <v>0</v>
      </c>
      <c r="BC243" s="10">
        <v>0</v>
      </c>
      <c r="BD243" s="10">
        <v>0</v>
      </c>
      <c r="BE243" s="10">
        <v>1500</v>
      </c>
      <c r="BF243" t="s">
        <v>2432</v>
      </c>
      <c r="BG243" s="10">
        <v>4036</v>
      </c>
      <c r="BH243" s="10">
        <v>5536</v>
      </c>
      <c r="BI243" s="10">
        <v>43106</v>
      </c>
      <c r="BJ243" s="10">
        <v>0</v>
      </c>
      <c r="BK243" s="10">
        <v>0</v>
      </c>
      <c r="BL243" s="10">
        <v>0</v>
      </c>
      <c r="BM243" s="10">
        <v>0</v>
      </c>
      <c r="BN243" s="10">
        <v>0</v>
      </c>
      <c r="BO243" t="s">
        <v>280</v>
      </c>
      <c r="BQ243" s="10"/>
      <c r="BR243" s="10"/>
      <c r="BS243">
        <v>0</v>
      </c>
      <c r="BT243" s="10">
        <v>21196</v>
      </c>
      <c r="BU243" s="10">
        <v>7800</v>
      </c>
      <c r="BV243" s="10">
        <v>28996</v>
      </c>
      <c r="BW243" t="s">
        <v>280</v>
      </c>
      <c r="BX243" t="s">
        <v>280</v>
      </c>
      <c r="BY243" t="s">
        <v>280</v>
      </c>
      <c r="BZ243" t="s">
        <v>280</v>
      </c>
      <c r="CA243" t="s">
        <v>280</v>
      </c>
      <c r="CB243" t="s">
        <v>280</v>
      </c>
      <c r="CC243" t="s">
        <v>280</v>
      </c>
      <c r="CD243" t="s">
        <v>273</v>
      </c>
      <c r="CE243" t="s">
        <v>273</v>
      </c>
      <c r="CF243" t="s">
        <v>273</v>
      </c>
      <c r="CH243" s="10">
        <v>10322</v>
      </c>
      <c r="CI243" s="10">
        <v>500</v>
      </c>
      <c r="CJ243" s="10">
        <v>2336</v>
      </c>
      <c r="CK243" s="10">
        <v>13158</v>
      </c>
      <c r="CL243" s="10">
        <v>302</v>
      </c>
      <c r="CM243" s="10">
        <v>495</v>
      </c>
      <c r="CN243" s="10">
        <v>0</v>
      </c>
      <c r="CO243" s="10">
        <v>3031</v>
      </c>
      <c r="CP243" s="10">
        <v>0</v>
      </c>
      <c r="CQ243" s="10">
        <v>3828</v>
      </c>
      <c r="CR243" s="10">
        <v>45982</v>
      </c>
      <c r="CS243" s="10">
        <v>156</v>
      </c>
      <c r="CT243" s="1">
        <v>12336</v>
      </c>
      <c r="CU243">
        <v>360</v>
      </c>
      <c r="CV243">
        <v>339</v>
      </c>
      <c r="CW243" s="1">
        <v>12357</v>
      </c>
      <c r="CX243">
        <v>0</v>
      </c>
      <c r="CY243">
        <v>0</v>
      </c>
      <c r="CZ243">
        <v>0</v>
      </c>
      <c r="DA243">
        <v>0</v>
      </c>
      <c r="DB243">
        <v>547</v>
      </c>
      <c r="DC243">
        <v>10</v>
      </c>
      <c r="DD243">
        <v>0</v>
      </c>
      <c r="DE243">
        <v>557</v>
      </c>
      <c r="DF243">
        <v>25</v>
      </c>
      <c r="DI243">
        <v>25</v>
      </c>
      <c r="DJ243" t="s">
        <v>2433</v>
      </c>
      <c r="DK243">
        <v>160</v>
      </c>
      <c r="DL243">
        <v>10</v>
      </c>
      <c r="DM243">
        <v>22</v>
      </c>
      <c r="DN243">
        <v>148</v>
      </c>
      <c r="DO243" s="1">
        <v>13043</v>
      </c>
      <c r="DP243">
        <v>380</v>
      </c>
      <c r="DQ243">
        <v>361</v>
      </c>
      <c r="DR243" s="1">
        <v>13062</v>
      </c>
      <c r="DS243" t="s">
        <v>297</v>
      </c>
      <c r="DT243">
        <v>0</v>
      </c>
      <c r="DU243" t="s">
        <v>280</v>
      </c>
      <c r="DV243" t="s">
        <v>273</v>
      </c>
      <c r="DW243" t="s">
        <v>280</v>
      </c>
      <c r="DX243" t="s">
        <v>280</v>
      </c>
      <c r="DY243" t="s">
        <v>280</v>
      </c>
      <c r="DZ243" t="s">
        <v>273</v>
      </c>
      <c r="EA243" t="s">
        <v>280</v>
      </c>
      <c r="EB243" t="s">
        <v>273</v>
      </c>
      <c r="EC243" t="s">
        <v>280</v>
      </c>
      <c r="ED243" t="s">
        <v>280</v>
      </c>
      <c r="EE243" t="s">
        <v>280</v>
      </c>
      <c r="EF243" t="s">
        <v>280</v>
      </c>
      <c r="EG243">
        <v>350</v>
      </c>
      <c r="EH243" s="1">
        <v>2555</v>
      </c>
      <c r="EI243" t="s">
        <v>281</v>
      </c>
      <c r="EJ243">
        <v>709</v>
      </c>
      <c r="EK243" t="s">
        <v>285</v>
      </c>
      <c r="EL243">
        <v>121</v>
      </c>
      <c r="EM243" t="s">
        <v>285</v>
      </c>
      <c r="EN243" s="1">
        <v>1095</v>
      </c>
      <c r="EO243" s="1">
        <v>3343</v>
      </c>
      <c r="EP243">
        <v>376</v>
      </c>
      <c r="EQ243" s="1">
        <v>4814</v>
      </c>
      <c r="ER243">
        <v>102</v>
      </c>
      <c r="ES243">
        <v>140</v>
      </c>
      <c r="ET243">
        <v>242</v>
      </c>
      <c r="EU243">
        <v>30</v>
      </c>
      <c r="EV243">
        <v>19</v>
      </c>
      <c r="EW243">
        <v>49</v>
      </c>
      <c r="EX243">
        <v>259</v>
      </c>
      <c r="EY243">
        <v>44</v>
      </c>
      <c r="EZ243">
        <v>303</v>
      </c>
      <c r="FA243">
        <v>0</v>
      </c>
      <c r="FB243">
        <v>0</v>
      </c>
      <c r="FC243">
        <v>0</v>
      </c>
      <c r="FD243">
        <v>594</v>
      </c>
      <c r="FE243" s="1">
        <v>1486</v>
      </c>
      <c r="FF243" s="1">
        <v>3546</v>
      </c>
      <c r="FG243" s="1">
        <v>5408</v>
      </c>
      <c r="FH243">
        <v>0</v>
      </c>
      <c r="FI243">
        <v>174</v>
      </c>
      <c r="FJ243" t="s">
        <v>273</v>
      </c>
      <c r="FK243" t="s">
        <v>282</v>
      </c>
      <c r="FU243" t="s">
        <v>2820</v>
      </c>
      <c r="FV243" t="s">
        <v>280</v>
      </c>
      <c r="FW243" t="s">
        <v>280</v>
      </c>
      <c r="FX243" t="s">
        <v>273</v>
      </c>
      <c r="FY243" t="s">
        <v>280</v>
      </c>
      <c r="FZ243" t="s">
        <v>280</v>
      </c>
      <c r="GA243" t="s">
        <v>280</v>
      </c>
      <c r="GB243">
        <v>8</v>
      </c>
      <c r="GC243" s="12" t="s">
        <v>280</v>
      </c>
      <c r="GE243">
        <v>21</v>
      </c>
      <c r="GF243">
        <v>24</v>
      </c>
      <c r="GG243">
        <v>45</v>
      </c>
      <c r="GH243">
        <v>2</v>
      </c>
      <c r="GI243">
        <v>9</v>
      </c>
      <c r="GJ243">
        <v>28</v>
      </c>
      <c r="GK243">
        <v>84</v>
      </c>
      <c r="GL243">
        <v>34</v>
      </c>
      <c r="GM243">
        <v>50</v>
      </c>
      <c r="GN243">
        <v>0</v>
      </c>
      <c r="GO243">
        <v>84</v>
      </c>
      <c r="GP243">
        <v>398</v>
      </c>
      <c r="GQ243">
        <v>209</v>
      </c>
      <c r="GR243">
        <v>607</v>
      </c>
      <c r="GS243">
        <v>24</v>
      </c>
      <c r="GT243">
        <v>77</v>
      </c>
      <c r="GU243">
        <v>868</v>
      </c>
      <c r="GV243" s="1">
        <v>1576</v>
      </c>
      <c r="GW243">
        <v>738</v>
      </c>
      <c r="GX243">
        <v>838</v>
      </c>
      <c r="GY243">
        <v>0</v>
      </c>
      <c r="GZ243" s="1">
        <v>1576</v>
      </c>
      <c r="HA243">
        <v>0</v>
      </c>
      <c r="HB243">
        <v>0</v>
      </c>
      <c r="HC243">
        <v>5</v>
      </c>
      <c r="HD243">
        <v>0</v>
      </c>
      <c r="HE243">
        <v>2</v>
      </c>
      <c r="HF243">
        <v>0</v>
      </c>
      <c r="HG243">
        <v>2</v>
      </c>
      <c r="HH243">
        <v>0</v>
      </c>
      <c r="HI243" t="s">
        <v>273</v>
      </c>
      <c r="HJ243">
        <v>45</v>
      </c>
      <c r="HK243" t="s">
        <v>273</v>
      </c>
      <c r="HL243">
        <v>3</v>
      </c>
      <c r="HM243" t="s">
        <v>273</v>
      </c>
      <c r="HN243">
        <v>9</v>
      </c>
      <c r="HO243" t="s">
        <v>1343</v>
      </c>
      <c r="HP243" t="s">
        <v>273</v>
      </c>
      <c r="HQ243">
        <v>6</v>
      </c>
      <c r="HR243" t="s">
        <v>2434</v>
      </c>
      <c r="HS243" t="s">
        <v>2435</v>
      </c>
      <c r="HT243" t="s">
        <v>365</v>
      </c>
      <c r="HU243" t="s">
        <v>273</v>
      </c>
      <c r="HV243">
        <v>787</v>
      </c>
      <c r="HW243" t="s">
        <v>281</v>
      </c>
      <c r="HX243" t="s">
        <v>1019</v>
      </c>
      <c r="HY243" t="s">
        <v>456</v>
      </c>
      <c r="HZ243">
        <v>38</v>
      </c>
      <c r="IA243">
        <v>38</v>
      </c>
      <c r="IB243" t="s">
        <v>273</v>
      </c>
      <c r="IC243" t="s">
        <v>280</v>
      </c>
      <c r="ID243" t="s">
        <v>280</v>
      </c>
      <c r="IE243" t="s">
        <v>280</v>
      </c>
      <c r="IF243" t="s">
        <v>273</v>
      </c>
      <c r="IG243" t="s">
        <v>280</v>
      </c>
      <c r="IH243" t="s">
        <v>280</v>
      </c>
      <c r="II243" t="s">
        <v>273</v>
      </c>
      <c r="IJ243" t="s">
        <v>273</v>
      </c>
      <c r="IK243" t="s">
        <v>280</v>
      </c>
      <c r="IL243" t="s">
        <v>280</v>
      </c>
      <c r="IM243" t="s">
        <v>280</v>
      </c>
      <c r="IN243" t="s">
        <v>280</v>
      </c>
      <c r="IO243" t="s">
        <v>280</v>
      </c>
      <c r="IP243" t="s">
        <v>280</v>
      </c>
      <c r="IQ243" t="s">
        <v>280</v>
      </c>
      <c r="IR243" t="s">
        <v>280</v>
      </c>
      <c r="IS243" t="s">
        <v>280</v>
      </c>
      <c r="IT243" t="s">
        <v>2436</v>
      </c>
      <c r="IU243" t="s">
        <v>280</v>
      </c>
      <c r="IW243">
        <v>2</v>
      </c>
      <c r="IX243">
        <v>27</v>
      </c>
      <c r="IY243">
        <v>0.68</v>
      </c>
      <c r="IZ243">
        <v>0</v>
      </c>
      <c r="JA243">
        <v>0</v>
      </c>
      <c r="JB243">
        <v>0</v>
      </c>
      <c r="JC243">
        <v>1</v>
      </c>
      <c r="JD243">
        <v>6</v>
      </c>
      <c r="JE243">
        <v>0.15</v>
      </c>
      <c r="JF243">
        <v>0.83</v>
      </c>
      <c r="JG243" t="s">
        <v>367</v>
      </c>
      <c r="JH243" s="14">
        <v>21</v>
      </c>
      <c r="JI243">
        <v>0</v>
      </c>
      <c r="JJ243">
        <v>0</v>
      </c>
      <c r="JK243" t="s">
        <v>2437</v>
      </c>
      <c r="JL243" t="s">
        <v>367</v>
      </c>
      <c r="JM243" s="2">
        <v>46104</v>
      </c>
    </row>
    <row r="244" spans="1:273" x14ac:dyDescent="0.25">
      <c r="A244" t="s">
        <v>2438</v>
      </c>
      <c r="B244" t="s">
        <v>2439</v>
      </c>
      <c r="C244" t="s">
        <v>2440</v>
      </c>
      <c r="D244" t="s">
        <v>2441</v>
      </c>
      <c r="E244">
        <v>68791</v>
      </c>
      <c r="F244" t="s">
        <v>464</v>
      </c>
      <c r="G244" t="s">
        <v>2442</v>
      </c>
      <c r="H244" t="s">
        <v>310</v>
      </c>
      <c r="I244" s="1">
        <v>1233</v>
      </c>
      <c r="J244" s="1">
        <v>1233</v>
      </c>
      <c r="K244">
        <v>0</v>
      </c>
      <c r="L244">
        <v>0</v>
      </c>
      <c r="M244">
        <v>1952</v>
      </c>
      <c r="N244">
        <v>1986</v>
      </c>
      <c r="O244" t="s">
        <v>280</v>
      </c>
      <c r="Q244" t="s">
        <v>274</v>
      </c>
      <c r="R244" t="s">
        <v>275</v>
      </c>
      <c r="S244" t="s">
        <v>276</v>
      </c>
      <c r="T244" t="s">
        <v>273</v>
      </c>
      <c r="U244" t="s">
        <v>277</v>
      </c>
      <c r="W244">
        <v>1</v>
      </c>
      <c r="X244" t="s">
        <v>273</v>
      </c>
      <c r="Y244" t="s">
        <v>273</v>
      </c>
      <c r="Z244">
        <v>24</v>
      </c>
      <c r="AA244" t="s">
        <v>280</v>
      </c>
      <c r="AE244" t="s">
        <v>273</v>
      </c>
      <c r="AG244" s="1">
        <v>3036</v>
      </c>
      <c r="AH244" s="1">
        <v>1560</v>
      </c>
      <c r="AI244">
        <v>52</v>
      </c>
      <c r="AJ244" s="1">
        <v>1560</v>
      </c>
      <c r="AK244" s="2">
        <v>45566</v>
      </c>
      <c r="AL244" s="2">
        <v>45930</v>
      </c>
      <c r="AM244" s="10">
        <v>70404</v>
      </c>
      <c r="AO244" s="10"/>
      <c r="AP244" t="s">
        <v>466</v>
      </c>
      <c r="AQ244" s="10">
        <v>3500</v>
      </c>
      <c r="AS244" s="10"/>
      <c r="AT244" s="10">
        <v>73904</v>
      </c>
      <c r="AU244" s="10">
        <v>785</v>
      </c>
      <c r="AV244" s="10">
        <v>0</v>
      </c>
      <c r="AW244" s="10">
        <v>0</v>
      </c>
      <c r="AX244" s="10">
        <v>0</v>
      </c>
      <c r="AY244" s="10">
        <v>0</v>
      </c>
      <c r="AZ244" s="10">
        <v>785</v>
      </c>
      <c r="BB244" s="10">
        <v>0</v>
      </c>
      <c r="BC244" s="10">
        <v>0</v>
      </c>
      <c r="BD244" s="10">
        <v>0</v>
      </c>
      <c r="BE244" s="10">
        <v>0</v>
      </c>
      <c r="BF244" t="s">
        <v>2443</v>
      </c>
      <c r="BG244" s="10">
        <v>5500</v>
      </c>
      <c r="BH244" s="10">
        <v>5500</v>
      </c>
      <c r="BI244" s="10">
        <v>80189</v>
      </c>
      <c r="BJ244" s="10">
        <v>0</v>
      </c>
      <c r="BK244" s="10">
        <v>0</v>
      </c>
      <c r="BL244" s="10">
        <v>0</v>
      </c>
      <c r="BM244" s="10">
        <v>0</v>
      </c>
      <c r="BN244" s="10">
        <v>0</v>
      </c>
      <c r="BO244" t="s">
        <v>280</v>
      </c>
      <c r="BQ244" s="10"/>
      <c r="BR244" s="10"/>
      <c r="BS244">
        <v>0</v>
      </c>
      <c r="BT244" s="10">
        <v>44000</v>
      </c>
      <c r="BU244" s="10">
        <v>8000</v>
      </c>
      <c r="BV244" s="10">
        <v>52000</v>
      </c>
      <c r="BW244" t="s">
        <v>280</v>
      </c>
      <c r="BX244" t="s">
        <v>280</v>
      </c>
      <c r="BY244" t="s">
        <v>273</v>
      </c>
      <c r="BZ244" t="s">
        <v>273</v>
      </c>
      <c r="CA244" t="s">
        <v>273</v>
      </c>
      <c r="CB244" t="s">
        <v>273</v>
      </c>
      <c r="CC244" t="s">
        <v>273</v>
      </c>
      <c r="CD244" t="s">
        <v>273</v>
      </c>
      <c r="CE244" t="s">
        <v>273</v>
      </c>
      <c r="CF244" t="s">
        <v>273</v>
      </c>
      <c r="CG244" t="s">
        <v>2208</v>
      </c>
      <c r="CH244" s="10">
        <v>3600</v>
      </c>
      <c r="CI244" s="10">
        <v>600</v>
      </c>
      <c r="CJ244" s="10">
        <v>150</v>
      </c>
      <c r="CK244" s="10">
        <v>4350</v>
      </c>
      <c r="CL244" s="10">
        <v>500</v>
      </c>
      <c r="CM244" s="10">
        <v>0</v>
      </c>
      <c r="CN244" s="10">
        <v>0</v>
      </c>
      <c r="CO244" s="10">
        <v>200</v>
      </c>
      <c r="CP244" s="10">
        <v>6995</v>
      </c>
      <c r="CQ244" s="10">
        <v>7695</v>
      </c>
      <c r="CR244" s="10">
        <v>64045</v>
      </c>
      <c r="CS244" s="10">
        <v>0</v>
      </c>
      <c r="CT244" s="1">
        <v>9975</v>
      </c>
      <c r="CU244">
        <v>400</v>
      </c>
      <c r="CV244">
        <v>204</v>
      </c>
      <c r="CW244" s="1">
        <v>10171</v>
      </c>
      <c r="CX244">
        <v>258</v>
      </c>
      <c r="CY244">
        <v>20</v>
      </c>
      <c r="CZ244">
        <v>80</v>
      </c>
      <c r="DA244">
        <v>198</v>
      </c>
      <c r="DB244">
        <v>220</v>
      </c>
      <c r="DC244">
        <v>10</v>
      </c>
      <c r="DD244">
        <v>75</v>
      </c>
      <c r="DE244">
        <v>155</v>
      </c>
      <c r="DF244">
        <v>7</v>
      </c>
      <c r="DG244">
        <v>0</v>
      </c>
      <c r="DH244">
        <v>3</v>
      </c>
      <c r="DI244">
        <v>4</v>
      </c>
      <c r="DJ244" t="s">
        <v>297</v>
      </c>
      <c r="DK244">
        <v>0</v>
      </c>
      <c r="DL244">
        <v>0</v>
      </c>
      <c r="DM244">
        <v>0</v>
      </c>
      <c r="DN244">
        <v>0</v>
      </c>
      <c r="DO244" s="1">
        <v>10453</v>
      </c>
      <c r="DP244">
        <v>430</v>
      </c>
      <c r="DQ244">
        <v>359</v>
      </c>
      <c r="DR244" s="1">
        <v>10524</v>
      </c>
      <c r="DS244" t="s">
        <v>2444</v>
      </c>
      <c r="DT244">
        <v>0</v>
      </c>
      <c r="DU244" t="s">
        <v>280</v>
      </c>
      <c r="DV244" t="s">
        <v>273</v>
      </c>
      <c r="DW244" t="s">
        <v>280</v>
      </c>
      <c r="DX244" t="s">
        <v>280</v>
      </c>
      <c r="DY244" t="s">
        <v>280</v>
      </c>
      <c r="DZ244" t="s">
        <v>273</v>
      </c>
      <c r="EA244" t="s">
        <v>280</v>
      </c>
      <c r="EB244" t="s">
        <v>273</v>
      </c>
      <c r="EC244" t="s">
        <v>280</v>
      </c>
      <c r="ED244" t="s">
        <v>280</v>
      </c>
      <c r="EE244" t="s">
        <v>280</v>
      </c>
      <c r="EF244" t="s">
        <v>280</v>
      </c>
      <c r="EG244">
        <v>501</v>
      </c>
      <c r="EH244" s="1">
        <v>1525</v>
      </c>
      <c r="EI244" t="s">
        <v>281</v>
      </c>
      <c r="EJ244">
        <v>90</v>
      </c>
      <c r="EK244" t="s">
        <v>281</v>
      </c>
      <c r="EL244">
        <v>500</v>
      </c>
      <c r="EM244" t="s">
        <v>285</v>
      </c>
      <c r="EN244" s="1">
        <v>3005</v>
      </c>
      <c r="EO244">
        <v>805</v>
      </c>
      <c r="EP244">
        <v>0</v>
      </c>
      <c r="EQ244" s="1">
        <v>3810</v>
      </c>
      <c r="ER244">
        <v>183</v>
      </c>
      <c r="ES244">
        <v>41</v>
      </c>
      <c r="ET244">
        <v>224</v>
      </c>
      <c r="EU244">
        <v>458</v>
      </c>
      <c r="EV244">
        <v>0</v>
      </c>
      <c r="EW244">
        <v>458</v>
      </c>
      <c r="EX244">
        <v>391</v>
      </c>
      <c r="EY244">
        <v>28</v>
      </c>
      <c r="EZ244">
        <v>419</v>
      </c>
      <c r="FA244">
        <v>0</v>
      </c>
      <c r="FB244">
        <v>0</v>
      </c>
      <c r="FC244">
        <v>0</v>
      </c>
      <c r="FD244" s="1">
        <v>1101</v>
      </c>
      <c r="FE244" s="1">
        <v>4037</v>
      </c>
      <c r="FF244">
        <v>874</v>
      </c>
      <c r="FG244" s="1">
        <v>4911</v>
      </c>
      <c r="FH244">
        <v>20</v>
      </c>
      <c r="FI244">
        <v>0</v>
      </c>
      <c r="FJ244" t="s">
        <v>273</v>
      </c>
      <c r="FK244" t="s">
        <v>362</v>
      </c>
      <c r="FV244" t="s">
        <v>280</v>
      </c>
      <c r="FW244" t="s">
        <v>280</v>
      </c>
      <c r="FX244" t="s">
        <v>273</v>
      </c>
      <c r="FY244" t="s">
        <v>280</v>
      </c>
      <c r="FZ244" t="s">
        <v>280</v>
      </c>
      <c r="GA244" t="s">
        <v>280</v>
      </c>
      <c r="GB244">
        <v>0</v>
      </c>
      <c r="GC244" s="12"/>
      <c r="GE244">
        <v>1</v>
      </c>
      <c r="GF244">
        <v>1</v>
      </c>
      <c r="GG244">
        <v>2</v>
      </c>
      <c r="GH244">
        <v>0</v>
      </c>
      <c r="GI244">
        <v>0</v>
      </c>
      <c r="GJ244">
        <v>2</v>
      </c>
      <c r="GK244">
        <v>4</v>
      </c>
      <c r="GL244">
        <v>4</v>
      </c>
      <c r="GM244">
        <v>0</v>
      </c>
      <c r="GN244">
        <v>0</v>
      </c>
      <c r="GO244">
        <v>4</v>
      </c>
      <c r="GP244">
        <v>185</v>
      </c>
      <c r="GQ244">
        <v>12</v>
      </c>
      <c r="GR244">
        <v>197</v>
      </c>
      <c r="GS244">
        <v>0</v>
      </c>
      <c r="GT244">
        <v>0</v>
      </c>
      <c r="GU244">
        <v>8</v>
      </c>
      <c r="GV244">
        <v>205</v>
      </c>
      <c r="GW244">
        <v>205</v>
      </c>
      <c r="GX244">
        <v>0</v>
      </c>
      <c r="GY244">
        <v>0</v>
      </c>
      <c r="GZ244">
        <v>205</v>
      </c>
      <c r="HA244">
        <v>0</v>
      </c>
      <c r="HB244">
        <v>0</v>
      </c>
      <c r="HC244">
        <v>0</v>
      </c>
      <c r="HD244">
        <v>0</v>
      </c>
      <c r="HE244">
        <v>0</v>
      </c>
      <c r="HF244">
        <v>0</v>
      </c>
      <c r="HG244">
        <v>0</v>
      </c>
      <c r="HH244">
        <v>0</v>
      </c>
      <c r="HI244" t="s">
        <v>273</v>
      </c>
      <c r="HJ244">
        <v>200</v>
      </c>
      <c r="HK244" t="s">
        <v>280</v>
      </c>
      <c r="HM244" t="s">
        <v>280</v>
      </c>
      <c r="HO244" t="s">
        <v>431</v>
      </c>
      <c r="HP244" t="s">
        <v>273</v>
      </c>
      <c r="HQ244">
        <v>7</v>
      </c>
      <c r="HR244">
        <v>0</v>
      </c>
      <c r="HS244" t="s">
        <v>513</v>
      </c>
      <c r="HT244" t="s">
        <v>284</v>
      </c>
      <c r="HU244" t="s">
        <v>273</v>
      </c>
      <c r="HV244" t="s">
        <v>278</v>
      </c>
      <c r="HX244" t="s">
        <v>393</v>
      </c>
      <c r="HZ244">
        <v>89</v>
      </c>
      <c r="IA244">
        <v>30</v>
      </c>
      <c r="IB244" t="s">
        <v>280</v>
      </c>
      <c r="IC244" t="s">
        <v>280</v>
      </c>
      <c r="ID244" t="s">
        <v>280</v>
      </c>
      <c r="IE244" t="s">
        <v>280</v>
      </c>
      <c r="IF244" t="s">
        <v>280</v>
      </c>
      <c r="IG244" t="s">
        <v>280</v>
      </c>
      <c r="IH244" t="s">
        <v>280</v>
      </c>
      <c r="II244" t="s">
        <v>280</v>
      </c>
      <c r="IJ244" t="s">
        <v>280</v>
      </c>
      <c r="IK244" t="s">
        <v>280</v>
      </c>
      <c r="IL244" t="s">
        <v>280</v>
      </c>
      <c r="IM244" t="s">
        <v>280</v>
      </c>
      <c r="IN244" t="s">
        <v>280</v>
      </c>
      <c r="IO244" t="s">
        <v>280</v>
      </c>
      <c r="IP244" t="s">
        <v>280</v>
      </c>
      <c r="IQ244" t="s">
        <v>280</v>
      </c>
      <c r="IR244" t="s">
        <v>280</v>
      </c>
      <c r="IS244" t="s">
        <v>280</v>
      </c>
      <c r="IU244" t="s">
        <v>280</v>
      </c>
      <c r="IW244">
        <v>1</v>
      </c>
      <c r="IX244">
        <v>36</v>
      </c>
      <c r="IY244">
        <v>0.9</v>
      </c>
      <c r="IZ244">
        <v>0</v>
      </c>
      <c r="JA244">
        <v>0</v>
      </c>
      <c r="JB244">
        <v>0</v>
      </c>
      <c r="JC244">
        <v>1</v>
      </c>
      <c r="JD244">
        <v>5</v>
      </c>
      <c r="JE244">
        <v>0.13</v>
      </c>
      <c r="JF244">
        <v>1.03</v>
      </c>
      <c r="JG244" t="s">
        <v>304</v>
      </c>
      <c r="JH244" s="14">
        <v>22.75</v>
      </c>
      <c r="JI244">
        <v>1</v>
      </c>
      <c r="JJ244">
        <v>5</v>
      </c>
      <c r="JK244" t="s">
        <v>2445</v>
      </c>
      <c r="JL244" t="s">
        <v>304</v>
      </c>
      <c r="JM244" s="2">
        <v>46097</v>
      </c>
    </row>
    <row r="245" spans="1:273" x14ac:dyDescent="0.25">
      <c r="A245" t="s">
        <v>2446</v>
      </c>
      <c r="B245" t="s">
        <v>2447</v>
      </c>
      <c r="C245" t="s">
        <v>2070</v>
      </c>
      <c r="D245" t="s">
        <v>2448</v>
      </c>
      <c r="E245">
        <v>68883</v>
      </c>
      <c r="F245" t="s">
        <v>1175</v>
      </c>
      <c r="G245" t="s">
        <v>2449</v>
      </c>
      <c r="H245" t="s">
        <v>272</v>
      </c>
      <c r="I245" s="1">
        <v>1164</v>
      </c>
      <c r="J245" s="1">
        <v>1164</v>
      </c>
      <c r="K245">
        <v>0</v>
      </c>
      <c r="L245">
        <v>0</v>
      </c>
      <c r="M245">
        <v>1964</v>
      </c>
      <c r="N245">
        <v>1985</v>
      </c>
      <c r="O245" t="s">
        <v>273</v>
      </c>
      <c r="P245" s="3">
        <v>46143</v>
      </c>
      <c r="Q245" t="s">
        <v>274</v>
      </c>
      <c r="R245" t="s">
        <v>275</v>
      </c>
      <c r="S245" t="s">
        <v>276</v>
      </c>
      <c r="T245" t="s">
        <v>273</v>
      </c>
      <c r="U245" t="s">
        <v>277</v>
      </c>
      <c r="W245">
        <v>1</v>
      </c>
      <c r="X245" t="s">
        <v>280</v>
      </c>
      <c r="Y245" t="s">
        <v>280</v>
      </c>
      <c r="AC245" t="s">
        <v>273</v>
      </c>
      <c r="AE245" t="s">
        <v>273</v>
      </c>
      <c r="AG245" s="1">
        <v>1851</v>
      </c>
      <c r="AH245" s="1">
        <v>1900</v>
      </c>
      <c r="AI245">
        <v>52</v>
      </c>
      <c r="AJ245" s="1">
        <v>1900</v>
      </c>
      <c r="AK245" s="2">
        <v>45566</v>
      </c>
      <c r="AL245" s="2">
        <v>45930</v>
      </c>
      <c r="AM245" s="10">
        <v>86335</v>
      </c>
      <c r="AO245" s="10"/>
      <c r="AQ245" s="10"/>
      <c r="AS245" s="10"/>
      <c r="AT245" s="10">
        <v>86335</v>
      </c>
      <c r="AU245" s="10">
        <v>938</v>
      </c>
      <c r="AV245" s="10">
        <v>0</v>
      </c>
      <c r="AW245" s="10">
        <v>0</v>
      </c>
      <c r="AX245" s="10">
        <v>8280</v>
      </c>
      <c r="AY245" s="10">
        <v>0</v>
      </c>
      <c r="AZ245" s="10">
        <v>9218</v>
      </c>
      <c r="BB245" s="10">
        <v>0</v>
      </c>
      <c r="BC245" s="10">
        <v>0</v>
      </c>
      <c r="BD245" s="10">
        <v>0</v>
      </c>
      <c r="BE245" s="10">
        <v>0</v>
      </c>
      <c r="BF245" t="s">
        <v>278</v>
      </c>
      <c r="BG245" s="10">
        <v>0</v>
      </c>
      <c r="BH245" s="10">
        <v>0</v>
      </c>
      <c r="BI245" s="10">
        <v>95553</v>
      </c>
      <c r="BJ245" s="10">
        <v>0</v>
      </c>
      <c r="BK245" s="10">
        <v>0</v>
      </c>
      <c r="BL245" s="10">
        <v>0</v>
      </c>
      <c r="BM245" s="10">
        <v>0</v>
      </c>
      <c r="BN245" s="10">
        <v>0</v>
      </c>
      <c r="BO245" t="s">
        <v>280</v>
      </c>
      <c r="BQ245" s="10"/>
      <c r="BR245" s="10"/>
      <c r="BS245">
        <v>2</v>
      </c>
      <c r="BT245" s="10">
        <v>52287</v>
      </c>
      <c r="BU245" s="10">
        <v>4100</v>
      </c>
      <c r="BV245" s="10">
        <v>56387</v>
      </c>
      <c r="BW245" t="s">
        <v>280</v>
      </c>
      <c r="BX245" t="s">
        <v>280</v>
      </c>
      <c r="BY245" t="s">
        <v>280</v>
      </c>
      <c r="BZ245" t="s">
        <v>273</v>
      </c>
      <c r="CA245" t="s">
        <v>273</v>
      </c>
      <c r="CB245" t="s">
        <v>280</v>
      </c>
      <c r="CC245" t="s">
        <v>280</v>
      </c>
      <c r="CD245" t="s">
        <v>273</v>
      </c>
      <c r="CE245" t="s">
        <v>280</v>
      </c>
      <c r="CF245" t="s">
        <v>280</v>
      </c>
      <c r="CH245" s="10">
        <v>6776</v>
      </c>
      <c r="CI245" s="10">
        <v>500</v>
      </c>
      <c r="CJ245" s="10">
        <v>0</v>
      </c>
      <c r="CK245" s="10">
        <v>7276</v>
      </c>
      <c r="CL245" s="10">
        <v>12866</v>
      </c>
      <c r="CM245" s="10">
        <v>1129</v>
      </c>
      <c r="CN245" s="10">
        <v>486</v>
      </c>
      <c r="CO245" s="10">
        <v>0</v>
      </c>
      <c r="CP245" s="10">
        <v>18691</v>
      </c>
      <c r="CQ245" s="10">
        <v>33172</v>
      </c>
      <c r="CR245" s="10">
        <v>96835</v>
      </c>
      <c r="CS245" s="10">
        <v>0</v>
      </c>
      <c r="CT245" s="1">
        <v>9880</v>
      </c>
      <c r="CU245">
        <v>565</v>
      </c>
      <c r="CV245">
        <v>182</v>
      </c>
      <c r="CW245" s="1">
        <v>10263</v>
      </c>
      <c r="CX245">
        <v>0</v>
      </c>
      <c r="CY245">
        <v>0</v>
      </c>
      <c r="CZ245">
        <v>0</v>
      </c>
      <c r="DA245">
        <v>0</v>
      </c>
      <c r="DB245">
        <v>0</v>
      </c>
      <c r="DC245">
        <v>0</v>
      </c>
      <c r="DD245">
        <v>0</v>
      </c>
      <c r="DE245">
        <v>0</v>
      </c>
      <c r="DF245">
        <v>1</v>
      </c>
      <c r="DG245">
        <v>0</v>
      </c>
      <c r="DH245">
        <v>0</v>
      </c>
      <c r="DI245">
        <v>1</v>
      </c>
      <c r="DJ245" t="s">
        <v>311</v>
      </c>
      <c r="DK245">
        <v>63</v>
      </c>
      <c r="DL245">
        <v>0</v>
      </c>
      <c r="DM245">
        <v>0</v>
      </c>
      <c r="DN245">
        <v>63</v>
      </c>
      <c r="DO245" s="1">
        <v>9943</v>
      </c>
      <c r="DP245">
        <v>565</v>
      </c>
      <c r="DQ245">
        <v>182</v>
      </c>
      <c r="DR245" s="1">
        <v>10326</v>
      </c>
      <c r="DS245" t="s">
        <v>2450</v>
      </c>
      <c r="DT245">
        <v>7</v>
      </c>
      <c r="DU245" t="s">
        <v>280</v>
      </c>
      <c r="DV245" t="s">
        <v>273</v>
      </c>
      <c r="DW245" t="s">
        <v>280</v>
      </c>
      <c r="DX245" t="s">
        <v>280</v>
      </c>
      <c r="DY245" t="s">
        <v>280</v>
      </c>
      <c r="DZ245" t="s">
        <v>273</v>
      </c>
      <c r="EA245" t="s">
        <v>280</v>
      </c>
      <c r="EB245" t="s">
        <v>273</v>
      </c>
      <c r="EC245" t="s">
        <v>280</v>
      </c>
      <c r="ED245" t="s">
        <v>280</v>
      </c>
      <c r="EE245" t="s">
        <v>280</v>
      </c>
      <c r="EF245" t="s">
        <v>280</v>
      </c>
      <c r="EG245">
        <v>525</v>
      </c>
      <c r="EH245" s="1">
        <v>5539</v>
      </c>
      <c r="EI245" t="s">
        <v>281</v>
      </c>
      <c r="EJ245">
        <v>62</v>
      </c>
      <c r="EK245" t="s">
        <v>285</v>
      </c>
      <c r="EL245">
        <v>131</v>
      </c>
      <c r="EM245" t="s">
        <v>281</v>
      </c>
      <c r="EN245">
        <v>740</v>
      </c>
      <c r="EO245" s="1">
        <v>3928</v>
      </c>
      <c r="EP245">
        <v>49</v>
      </c>
      <c r="EQ245" s="1">
        <v>4717</v>
      </c>
      <c r="ER245">
        <v>98</v>
      </c>
      <c r="ES245">
        <v>135</v>
      </c>
      <c r="ET245">
        <v>233</v>
      </c>
      <c r="EU245">
        <v>13</v>
      </c>
      <c r="EV245">
        <v>87</v>
      </c>
      <c r="EW245">
        <v>100</v>
      </c>
      <c r="EX245">
        <v>180</v>
      </c>
      <c r="EY245">
        <v>34</v>
      </c>
      <c r="EZ245">
        <v>214</v>
      </c>
      <c r="FA245">
        <v>0</v>
      </c>
      <c r="FB245">
        <v>0</v>
      </c>
      <c r="FC245">
        <v>0</v>
      </c>
      <c r="FD245">
        <v>547</v>
      </c>
      <c r="FE245" s="1">
        <v>1031</v>
      </c>
      <c r="FF245" s="1">
        <v>4184</v>
      </c>
      <c r="FG245" s="1">
        <v>5264</v>
      </c>
      <c r="FH245">
        <v>0</v>
      </c>
      <c r="FI245">
        <v>47</v>
      </c>
      <c r="FJ245" t="s">
        <v>280</v>
      </c>
      <c r="FK245" t="s">
        <v>362</v>
      </c>
      <c r="FV245" t="s">
        <v>280</v>
      </c>
      <c r="FW245" t="s">
        <v>280</v>
      </c>
      <c r="FX245" t="s">
        <v>273</v>
      </c>
      <c r="FY245" t="s">
        <v>280</v>
      </c>
      <c r="FZ245" t="s">
        <v>280</v>
      </c>
      <c r="GA245" t="s">
        <v>280</v>
      </c>
      <c r="GB245">
        <v>3</v>
      </c>
      <c r="GC245" s="12" t="s">
        <v>280</v>
      </c>
      <c r="GE245">
        <v>23</v>
      </c>
      <c r="GF245">
        <v>67</v>
      </c>
      <c r="GG245">
        <v>90</v>
      </c>
      <c r="GH245">
        <v>4</v>
      </c>
      <c r="GI245">
        <v>34</v>
      </c>
      <c r="GJ245">
        <v>2</v>
      </c>
      <c r="GK245">
        <v>130</v>
      </c>
      <c r="GL245">
        <v>129</v>
      </c>
      <c r="GM245">
        <v>1</v>
      </c>
      <c r="GN245">
        <v>0</v>
      </c>
      <c r="GO245">
        <v>130</v>
      </c>
      <c r="GP245">
        <v>94</v>
      </c>
      <c r="GQ245" s="1">
        <v>1199</v>
      </c>
      <c r="GR245" s="1">
        <v>1293</v>
      </c>
      <c r="GS245">
        <v>13</v>
      </c>
      <c r="GT245">
        <v>163</v>
      </c>
      <c r="GU245">
        <v>347</v>
      </c>
      <c r="GV245" s="1">
        <v>1816</v>
      </c>
      <c r="GW245" s="1">
        <v>1469</v>
      </c>
      <c r="GX245">
        <v>347</v>
      </c>
      <c r="GY245">
        <v>0</v>
      </c>
      <c r="GZ245" s="1">
        <v>1816</v>
      </c>
      <c r="HA245">
        <v>9</v>
      </c>
      <c r="HB245" s="1">
        <v>1772</v>
      </c>
      <c r="HC245">
        <v>12</v>
      </c>
      <c r="HE245">
        <v>0</v>
      </c>
      <c r="HF245">
        <v>0</v>
      </c>
      <c r="HG245">
        <v>0</v>
      </c>
      <c r="HH245">
        <v>0</v>
      </c>
      <c r="HI245" t="s">
        <v>273</v>
      </c>
      <c r="HJ245">
        <v>49</v>
      </c>
      <c r="HK245" t="s">
        <v>273</v>
      </c>
      <c r="HL245">
        <v>8</v>
      </c>
      <c r="HM245" t="s">
        <v>280</v>
      </c>
      <c r="HO245" t="s">
        <v>742</v>
      </c>
      <c r="HP245" t="s">
        <v>273</v>
      </c>
      <c r="HQ245">
        <v>4</v>
      </c>
      <c r="HR245" t="s">
        <v>443</v>
      </c>
      <c r="HS245" t="s">
        <v>604</v>
      </c>
      <c r="HT245" t="s">
        <v>299</v>
      </c>
      <c r="HU245" t="s">
        <v>273</v>
      </c>
      <c r="HV245" t="s">
        <v>278</v>
      </c>
      <c r="HX245" t="s">
        <v>286</v>
      </c>
      <c r="HY245" t="s">
        <v>300</v>
      </c>
      <c r="HZ245">
        <v>0</v>
      </c>
      <c r="IA245">
        <v>96</v>
      </c>
      <c r="IB245" t="s">
        <v>273</v>
      </c>
      <c r="IC245" t="s">
        <v>280</v>
      </c>
      <c r="ID245" t="s">
        <v>280</v>
      </c>
      <c r="IE245" t="s">
        <v>280</v>
      </c>
      <c r="IF245" t="s">
        <v>273</v>
      </c>
      <c r="IG245" t="s">
        <v>280</v>
      </c>
      <c r="IH245" t="s">
        <v>273</v>
      </c>
      <c r="II245" t="s">
        <v>273</v>
      </c>
      <c r="IJ245" t="s">
        <v>280</v>
      </c>
      <c r="IK245" t="s">
        <v>280</v>
      </c>
      <c r="IL245" t="s">
        <v>280</v>
      </c>
      <c r="IM245" t="s">
        <v>280</v>
      </c>
      <c r="IN245" t="s">
        <v>280</v>
      </c>
      <c r="IO245" t="s">
        <v>280</v>
      </c>
      <c r="IP245" t="s">
        <v>280</v>
      </c>
      <c r="IQ245" t="s">
        <v>280</v>
      </c>
      <c r="IR245" t="s">
        <v>280</v>
      </c>
      <c r="IS245" t="s">
        <v>280</v>
      </c>
      <c r="IU245" t="s">
        <v>280</v>
      </c>
      <c r="IW245">
        <v>1</v>
      </c>
      <c r="IX245">
        <v>35</v>
      </c>
      <c r="IY245">
        <v>0.88</v>
      </c>
      <c r="IZ245">
        <v>0</v>
      </c>
      <c r="JA245">
        <v>0</v>
      </c>
      <c r="JB245">
        <v>0</v>
      </c>
      <c r="JC245">
        <v>2</v>
      </c>
      <c r="JD245">
        <v>25</v>
      </c>
      <c r="JE245">
        <v>0.63</v>
      </c>
      <c r="JF245">
        <v>1.51</v>
      </c>
      <c r="JG245" t="s">
        <v>302</v>
      </c>
      <c r="JH245" s="14">
        <v>21.96</v>
      </c>
      <c r="JI245">
        <v>0</v>
      </c>
      <c r="JJ245">
        <v>0</v>
      </c>
      <c r="JK245" t="s">
        <v>2451</v>
      </c>
      <c r="JL245" t="s">
        <v>302</v>
      </c>
      <c r="JM245" s="2">
        <v>46107</v>
      </c>
    </row>
    <row r="246" spans="1:273" x14ac:dyDescent="0.25">
      <c r="A246" t="s">
        <v>2452</v>
      </c>
      <c r="B246" t="s">
        <v>2453</v>
      </c>
      <c r="C246" t="s">
        <v>2453</v>
      </c>
      <c r="D246" t="s">
        <v>2454</v>
      </c>
      <c r="E246">
        <v>68466</v>
      </c>
      <c r="F246" t="s">
        <v>528</v>
      </c>
      <c r="G246" t="s">
        <v>2455</v>
      </c>
      <c r="H246" t="s">
        <v>400</v>
      </c>
      <c r="I246" s="1">
        <v>1345</v>
      </c>
      <c r="J246" s="1">
        <v>1345</v>
      </c>
      <c r="K246">
        <v>0</v>
      </c>
      <c r="L246">
        <v>0</v>
      </c>
      <c r="M246">
        <v>1919</v>
      </c>
      <c r="N246">
        <v>2003</v>
      </c>
      <c r="O246" t="s">
        <v>280</v>
      </c>
      <c r="Q246" t="s">
        <v>274</v>
      </c>
      <c r="R246" t="s">
        <v>275</v>
      </c>
      <c r="S246" t="s">
        <v>276</v>
      </c>
      <c r="T246" t="s">
        <v>273</v>
      </c>
      <c r="U246" t="s">
        <v>277</v>
      </c>
      <c r="W246">
        <v>1</v>
      </c>
      <c r="X246" t="s">
        <v>273</v>
      </c>
      <c r="Y246" t="s">
        <v>280</v>
      </c>
      <c r="AG246" s="1">
        <v>8152</v>
      </c>
      <c r="AH246" s="1">
        <v>1794</v>
      </c>
      <c r="AI246">
        <v>52</v>
      </c>
      <c r="AJ246" s="1">
        <v>1794</v>
      </c>
      <c r="AK246" s="2">
        <v>45566</v>
      </c>
      <c r="AL246" s="2">
        <v>45930</v>
      </c>
      <c r="AM246" s="10">
        <v>75744</v>
      </c>
      <c r="AN246" t="s">
        <v>2456</v>
      </c>
      <c r="AO246" s="10">
        <v>750</v>
      </c>
      <c r="AP246" t="s">
        <v>530</v>
      </c>
      <c r="AQ246" s="10">
        <v>3600</v>
      </c>
      <c r="AS246" s="10"/>
      <c r="AT246" s="10">
        <v>80094</v>
      </c>
      <c r="AU246" s="10">
        <v>1012</v>
      </c>
      <c r="AV246" s="10">
        <v>0</v>
      </c>
      <c r="AW246" s="10">
        <v>0</v>
      </c>
      <c r="AX246" s="10">
        <v>0</v>
      </c>
      <c r="AY246" s="10">
        <v>0</v>
      </c>
      <c r="AZ246" s="10">
        <v>1012</v>
      </c>
      <c r="BB246" s="10">
        <v>0</v>
      </c>
      <c r="BC246" s="10">
        <v>0</v>
      </c>
      <c r="BD246" s="10">
        <v>0</v>
      </c>
      <c r="BE246" s="10">
        <v>0</v>
      </c>
      <c r="BF246" t="s">
        <v>278</v>
      </c>
      <c r="BG246" s="10">
        <v>0</v>
      </c>
      <c r="BH246" s="10">
        <v>0</v>
      </c>
      <c r="BI246" s="10">
        <v>81106</v>
      </c>
      <c r="BJ246" s="10">
        <v>0</v>
      </c>
      <c r="BK246" s="10">
        <v>0</v>
      </c>
      <c r="BL246" s="10">
        <v>0</v>
      </c>
      <c r="BM246" s="10">
        <v>0</v>
      </c>
      <c r="BN246" s="10">
        <v>0</v>
      </c>
      <c r="BO246" t="s">
        <v>280</v>
      </c>
      <c r="BQ246" s="10"/>
      <c r="BR246" s="10"/>
      <c r="BS246">
        <v>2</v>
      </c>
      <c r="BT246" s="10">
        <v>46632</v>
      </c>
      <c r="BU246" s="10">
        <v>5828</v>
      </c>
      <c r="BV246" s="10">
        <v>52460</v>
      </c>
      <c r="BW246" t="s">
        <v>273</v>
      </c>
      <c r="BX246" t="s">
        <v>273</v>
      </c>
      <c r="BY246" t="s">
        <v>280</v>
      </c>
      <c r="BZ246" t="s">
        <v>273</v>
      </c>
      <c r="CA246" t="s">
        <v>273</v>
      </c>
      <c r="CB246" t="s">
        <v>273</v>
      </c>
      <c r="CC246" t="s">
        <v>280</v>
      </c>
      <c r="CD246" t="s">
        <v>273</v>
      </c>
      <c r="CE246" t="s">
        <v>280</v>
      </c>
      <c r="CF246" t="s">
        <v>280</v>
      </c>
      <c r="CH246" s="10">
        <v>4043</v>
      </c>
      <c r="CI246" s="10">
        <v>500</v>
      </c>
      <c r="CJ246" s="10">
        <v>0</v>
      </c>
      <c r="CK246" s="10">
        <v>4543</v>
      </c>
      <c r="CL246" s="10">
        <v>4018</v>
      </c>
      <c r="CM246" s="10">
        <v>880</v>
      </c>
      <c r="CN246" s="10">
        <v>5362</v>
      </c>
      <c r="CO246" s="10">
        <v>0</v>
      </c>
      <c r="CP246" s="10">
        <v>13087</v>
      </c>
      <c r="CQ246" s="10">
        <v>23347</v>
      </c>
      <c r="CR246" s="10">
        <v>80350</v>
      </c>
      <c r="CS246" s="10">
        <v>0</v>
      </c>
      <c r="CT246" s="1">
        <v>11939</v>
      </c>
      <c r="CU246">
        <v>179</v>
      </c>
      <c r="CV246">
        <v>19</v>
      </c>
      <c r="CW246" s="1">
        <v>12099</v>
      </c>
      <c r="CX246">
        <v>0</v>
      </c>
      <c r="CY246">
        <v>0</v>
      </c>
      <c r="CZ246">
        <v>0</v>
      </c>
      <c r="DA246">
        <v>0</v>
      </c>
      <c r="DB246">
        <v>303</v>
      </c>
      <c r="DC246">
        <v>0</v>
      </c>
      <c r="DD246">
        <v>0</v>
      </c>
      <c r="DE246">
        <v>303</v>
      </c>
      <c r="DF246">
        <v>2</v>
      </c>
      <c r="DG246">
        <v>0</v>
      </c>
      <c r="DH246">
        <v>0</v>
      </c>
      <c r="DI246">
        <v>2</v>
      </c>
      <c r="DJ246" t="s">
        <v>2457</v>
      </c>
      <c r="DK246">
        <v>129</v>
      </c>
      <c r="DL246">
        <v>0</v>
      </c>
      <c r="DM246">
        <v>0</v>
      </c>
      <c r="DN246">
        <v>129</v>
      </c>
      <c r="DO246" s="1">
        <v>12371</v>
      </c>
      <c r="DP246">
        <v>179</v>
      </c>
      <c r="DQ246">
        <v>19</v>
      </c>
      <c r="DR246" s="1">
        <v>12531</v>
      </c>
      <c r="DS246" t="s">
        <v>2458</v>
      </c>
      <c r="DT246">
        <v>0</v>
      </c>
      <c r="DU246" t="s">
        <v>280</v>
      </c>
      <c r="DV246" t="s">
        <v>273</v>
      </c>
      <c r="DW246" t="s">
        <v>280</v>
      </c>
      <c r="DX246" t="s">
        <v>280</v>
      </c>
      <c r="DY246" t="s">
        <v>280</v>
      </c>
      <c r="DZ246" t="s">
        <v>273</v>
      </c>
      <c r="EA246" t="s">
        <v>280</v>
      </c>
      <c r="EB246" t="s">
        <v>273</v>
      </c>
      <c r="EC246" t="s">
        <v>280</v>
      </c>
      <c r="ED246" t="s">
        <v>280</v>
      </c>
      <c r="EE246" t="s">
        <v>280</v>
      </c>
      <c r="EF246" t="s">
        <v>280</v>
      </c>
      <c r="EG246">
        <v>826</v>
      </c>
      <c r="EH246" s="1">
        <v>6473</v>
      </c>
      <c r="EI246" t="s">
        <v>281</v>
      </c>
      <c r="EJ246">
        <v>861</v>
      </c>
      <c r="EK246" t="s">
        <v>281</v>
      </c>
      <c r="EL246" s="1">
        <v>1755</v>
      </c>
      <c r="EM246" t="s">
        <v>281</v>
      </c>
      <c r="EN246" s="1">
        <v>2488</v>
      </c>
      <c r="EO246" s="1">
        <v>1010</v>
      </c>
      <c r="EP246">
        <v>87</v>
      </c>
      <c r="EQ246" s="1">
        <v>3585</v>
      </c>
      <c r="ER246">
        <v>405</v>
      </c>
      <c r="ES246">
        <v>38</v>
      </c>
      <c r="ET246">
        <v>443</v>
      </c>
      <c r="EU246">
        <v>3</v>
      </c>
      <c r="EV246">
        <v>0</v>
      </c>
      <c r="EW246">
        <v>3</v>
      </c>
      <c r="EX246">
        <v>206</v>
      </c>
      <c r="EY246">
        <v>9</v>
      </c>
      <c r="EZ246">
        <v>215</v>
      </c>
      <c r="FA246">
        <v>0</v>
      </c>
      <c r="FB246">
        <v>0</v>
      </c>
      <c r="FC246">
        <v>0</v>
      </c>
      <c r="FD246">
        <v>661</v>
      </c>
      <c r="FE246" s="1">
        <v>3102</v>
      </c>
      <c r="FF246" s="1">
        <v>1057</v>
      </c>
      <c r="FG246" s="1">
        <v>4246</v>
      </c>
      <c r="FH246">
        <v>0</v>
      </c>
      <c r="FI246">
        <v>0</v>
      </c>
      <c r="FJ246" t="s">
        <v>273</v>
      </c>
      <c r="FK246" t="s">
        <v>362</v>
      </c>
      <c r="FV246" t="s">
        <v>280</v>
      </c>
      <c r="FW246" t="s">
        <v>280</v>
      </c>
      <c r="FX246" t="s">
        <v>273</v>
      </c>
      <c r="FY246" t="s">
        <v>280</v>
      </c>
      <c r="FZ246" t="s">
        <v>280</v>
      </c>
      <c r="GA246" t="s">
        <v>280</v>
      </c>
      <c r="GB246">
        <v>0</v>
      </c>
      <c r="GC246" s="12"/>
      <c r="GE246">
        <v>0</v>
      </c>
      <c r="GF246">
        <v>44</v>
      </c>
      <c r="GG246">
        <v>44</v>
      </c>
      <c r="GH246">
        <v>40</v>
      </c>
      <c r="GI246">
        <v>12</v>
      </c>
      <c r="GJ246">
        <v>2</v>
      </c>
      <c r="GK246">
        <v>98</v>
      </c>
      <c r="GL246">
        <v>88</v>
      </c>
      <c r="GM246">
        <v>10</v>
      </c>
      <c r="GN246">
        <v>0</v>
      </c>
      <c r="GO246">
        <v>98</v>
      </c>
      <c r="GP246">
        <v>0</v>
      </c>
      <c r="GQ246">
        <v>237</v>
      </c>
      <c r="GR246">
        <v>237</v>
      </c>
      <c r="GS246">
        <v>215</v>
      </c>
      <c r="GT246">
        <v>338</v>
      </c>
      <c r="GU246">
        <v>70</v>
      </c>
      <c r="GV246">
        <v>860</v>
      </c>
      <c r="GW246">
        <v>760</v>
      </c>
      <c r="GX246">
        <v>100</v>
      </c>
      <c r="GY246">
        <v>0</v>
      </c>
      <c r="GZ246">
        <v>860</v>
      </c>
      <c r="HA246">
        <v>0</v>
      </c>
      <c r="HB246">
        <v>0</v>
      </c>
      <c r="HC246">
        <v>0</v>
      </c>
      <c r="HD246">
        <v>0</v>
      </c>
      <c r="HE246">
        <v>0</v>
      </c>
      <c r="HF246">
        <v>0</v>
      </c>
      <c r="HG246">
        <v>1</v>
      </c>
      <c r="HH246">
        <v>0</v>
      </c>
      <c r="HI246" t="s">
        <v>273</v>
      </c>
      <c r="HJ246">
        <v>85</v>
      </c>
      <c r="HK246" t="s">
        <v>280</v>
      </c>
      <c r="HM246" t="s">
        <v>280</v>
      </c>
      <c r="HO246" t="s">
        <v>1579</v>
      </c>
      <c r="HP246" t="s">
        <v>273</v>
      </c>
      <c r="HQ246">
        <v>6</v>
      </c>
      <c r="HR246" t="s">
        <v>2459</v>
      </c>
      <c r="HS246" t="s">
        <v>283</v>
      </c>
      <c r="HT246" t="s">
        <v>299</v>
      </c>
      <c r="HU246" t="s">
        <v>273</v>
      </c>
      <c r="HV246" t="s">
        <v>278</v>
      </c>
      <c r="HX246" t="s">
        <v>393</v>
      </c>
      <c r="HY246" t="s">
        <v>300</v>
      </c>
      <c r="HZ246">
        <v>100</v>
      </c>
      <c r="IA246">
        <v>94</v>
      </c>
      <c r="IB246" t="s">
        <v>280</v>
      </c>
      <c r="IC246" t="s">
        <v>280</v>
      </c>
      <c r="ID246" t="s">
        <v>280</v>
      </c>
      <c r="IE246" t="s">
        <v>280</v>
      </c>
      <c r="IF246" t="s">
        <v>280</v>
      </c>
      <c r="IG246" t="s">
        <v>280</v>
      </c>
      <c r="IH246" t="s">
        <v>280</v>
      </c>
      <c r="II246" t="s">
        <v>280</v>
      </c>
      <c r="IJ246" t="s">
        <v>280</v>
      </c>
      <c r="IK246" t="s">
        <v>280</v>
      </c>
      <c r="IL246" t="s">
        <v>280</v>
      </c>
      <c r="IM246" t="s">
        <v>280</v>
      </c>
      <c r="IN246" t="s">
        <v>280</v>
      </c>
      <c r="IO246" t="s">
        <v>280</v>
      </c>
      <c r="IP246" t="s">
        <v>280</v>
      </c>
      <c r="IQ246" t="s">
        <v>280</v>
      </c>
      <c r="IR246" t="s">
        <v>280</v>
      </c>
      <c r="IS246" t="s">
        <v>280</v>
      </c>
      <c r="IT246" t="s">
        <v>2460</v>
      </c>
      <c r="IU246" t="s">
        <v>280</v>
      </c>
      <c r="IW246">
        <v>1</v>
      </c>
      <c r="IX246">
        <v>35</v>
      </c>
      <c r="IY246">
        <v>0.88</v>
      </c>
      <c r="IZ246">
        <v>0</v>
      </c>
      <c r="JA246">
        <v>0</v>
      </c>
      <c r="JB246">
        <v>0</v>
      </c>
      <c r="JC246">
        <v>2</v>
      </c>
      <c r="JD246">
        <v>25</v>
      </c>
      <c r="JE246">
        <v>0.63</v>
      </c>
      <c r="JF246">
        <v>1.51</v>
      </c>
      <c r="JG246" t="s">
        <v>302</v>
      </c>
      <c r="JH246" s="14">
        <v>20</v>
      </c>
      <c r="JI246">
        <v>63</v>
      </c>
      <c r="JJ246">
        <v>4</v>
      </c>
      <c r="JK246" t="s">
        <v>2461</v>
      </c>
      <c r="JL246" t="s">
        <v>304</v>
      </c>
      <c r="JM246" s="2">
        <v>46112</v>
      </c>
    </row>
    <row r="247" spans="1:273" x14ac:dyDescent="0.25">
      <c r="A247" t="s">
        <v>2462</v>
      </c>
      <c r="B247" t="s">
        <v>2463</v>
      </c>
      <c r="C247" t="s">
        <v>2463</v>
      </c>
      <c r="D247" t="s">
        <v>2464</v>
      </c>
      <c r="E247">
        <v>68467</v>
      </c>
      <c r="F247" t="s">
        <v>2464</v>
      </c>
      <c r="G247" t="s">
        <v>2465</v>
      </c>
      <c r="H247" t="s">
        <v>400</v>
      </c>
      <c r="I247">
        <v>8179</v>
      </c>
      <c r="J247">
        <v>8179</v>
      </c>
      <c r="K247">
        <v>0</v>
      </c>
      <c r="L247">
        <v>0</v>
      </c>
      <c r="M247">
        <v>1986</v>
      </c>
      <c r="N247">
        <v>2013</v>
      </c>
      <c r="O247" t="s">
        <v>280</v>
      </c>
      <c r="Q247" t="s">
        <v>274</v>
      </c>
      <c r="R247" t="s">
        <v>275</v>
      </c>
      <c r="S247" t="s">
        <v>276</v>
      </c>
      <c r="T247" t="s">
        <v>273</v>
      </c>
      <c r="U247" t="s">
        <v>277</v>
      </c>
      <c r="W247">
        <v>1</v>
      </c>
      <c r="X247" t="s">
        <v>273</v>
      </c>
      <c r="Y247" t="s">
        <v>273</v>
      </c>
      <c r="Z247">
        <v>428</v>
      </c>
      <c r="AA247" t="s">
        <v>280</v>
      </c>
      <c r="AC247" t="s">
        <v>273</v>
      </c>
      <c r="AG247" s="1">
        <v>15837</v>
      </c>
      <c r="AH247" s="1">
        <v>2600</v>
      </c>
      <c r="AI247">
        <v>52</v>
      </c>
      <c r="AJ247" s="1">
        <v>2600</v>
      </c>
      <c r="AK247" s="2">
        <v>45566</v>
      </c>
      <c r="AL247" s="2">
        <v>45930</v>
      </c>
      <c r="AM247" s="10">
        <v>851760</v>
      </c>
      <c r="AO247" s="10"/>
      <c r="AP247" t="s">
        <v>2466</v>
      </c>
      <c r="AQ247" s="10">
        <v>17500</v>
      </c>
      <c r="AS247" s="10"/>
      <c r="AT247" s="10">
        <v>869260</v>
      </c>
      <c r="AU247" s="10">
        <v>1505</v>
      </c>
      <c r="AV247" s="10">
        <v>0</v>
      </c>
      <c r="AW247" s="10">
        <v>0</v>
      </c>
      <c r="AX247" s="10">
        <v>0</v>
      </c>
      <c r="AY247" s="10">
        <v>1000</v>
      </c>
      <c r="AZ247" s="10">
        <v>2505</v>
      </c>
      <c r="BB247" s="10">
        <v>0</v>
      </c>
      <c r="BC247" s="10">
        <v>0</v>
      </c>
      <c r="BD247" s="10">
        <v>2358</v>
      </c>
      <c r="BE247" s="10">
        <v>0</v>
      </c>
      <c r="BF247" t="s">
        <v>278</v>
      </c>
      <c r="BG247" s="10">
        <v>0</v>
      </c>
      <c r="BH247" s="10">
        <v>2358</v>
      </c>
      <c r="BI247" s="10">
        <v>874123</v>
      </c>
      <c r="BJ247" s="10">
        <v>2540</v>
      </c>
      <c r="BK247" s="10">
        <v>0</v>
      </c>
      <c r="BL247" s="10">
        <v>0</v>
      </c>
      <c r="BM247" s="10">
        <v>0</v>
      </c>
      <c r="BN247" s="10">
        <v>2540</v>
      </c>
      <c r="BO247" t="s">
        <v>280</v>
      </c>
      <c r="BQ247" s="10"/>
      <c r="BR247" s="10"/>
      <c r="BS247">
        <v>0</v>
      </c>
      <c r="BT247" s="10">
        <v>439036</v>
      </c>
      <c r="BU247" s="10">
        <v>115681</v>
      </c>
      <c r="BV247" s="10">
        <v>554717</v>
      </c>
      <c r="BW247" t="s">
        <v>273</v>
      </c>
      <c r="BX247" t="s">
        <v>273</v>
      </c>
      <c r="BY247" t="s">
        <v>273</v>
      </c>
      <c r="BZ247" t="s">
        <v>273</v>
      </c>
      <c r="CA247" t="s">
        <v>273</v>
      </c>
      <c r="CB247" t="s">
        <v>273</v>
      </c>
      <c r="CC247" t="s">
        <v>273</v>
      </c>
      <c r="CD247" t="s">
        <v>273</v>
      </c>
      <c r="CE247" t="s">
        <v>273</v>
      </c>
      <c r="CF247" t="s">
        <v>273</v>
      </c>
      <c r="CG247" t="s">
        <v>2467</v>
      </c>
      <c r="CH247" s="10">
        <v>54000</v>
      </c>
      <c r="CI247" s="10">
        <v>20027</v>
      </c>
      <c r="CJ247" s="10">
        <v>4000</v>
      </c>
      <c r="CK247" s="10">
        <v>78027</v>
      </c>
      <c r="CL247" s="10">
        <v>13071</v>
      </c>
      <c r="CM247" s="10">
        <v>8602</v>
      </c>
      <c r="CN247" s="10">
        <v>4367</v>
      </c>
      <c r="CO247" s="10">
        <v>7131</v>
      </c>
      <c r="CP247" s="10">
        <v>111000</v>
      </c>
      <c r="CQ247" s="10">
        <v>144171</v>
      </c>
      <c r="CR247" s="10">
        <v>776915</v>
      </c>
      <c r="CS247" s="10">
        <v>0</v>
      </c>
      <c r="CT247" s="1">
        <v>48892</v>
      </c>
      <c r="CU247" s="1">
        <v>3437</v>
      </c>
      <c r="CV247" s="1">
        <v>1112</v>
      </c>
      <c r="CW247" s="1">
        <v>51217</v>
      </c>
      <c r="CX247" s="1">
        <v>1499</v>
      </c>
      <c r="CY247">
        <v>0</v>
      </c>
      <c r="CZ247" s="1">
        <v>1246</v>
      </c>
      <c r="DA247">
        <v>253</v>
      </c>
      <c r="DB247" s="1">
        <v>4859</v>
      </c>
      <c r="DC247">
        <v>156</v>
      </c>
      <c r="DD247">
        <v>102</v>
      </c>
      <c r="DE247" s="1">
        <v>4913</v>
      </c>
      <c r="DF247">
        <v>2</v>
      </c>
      <c r="DG247">
        <v>0</v>
      </c>
      <c r="DH247">
        <v>0</v>
      </c>
      <c r="DI247">
        <v>2</v>
      </c>
      <c r="DJ247" t="s">
        <v>2468</v>
      </c>
      <c r="DK247">
        <v>326</v>
      </c>
      <c r="DL247">
        <v>14</v>
      </c>
      <c r="DM247">
        <v>285</v>
      </c>
      <c r="DN247">
        <v>55</v>
      </c>
      <c r="DO247" s="1">
        <v>55576</v>
      </c>
      <c r="DP247" s="1">
        <v>3607</v>
      </c>
      <c r="DQ247" s="1">
        <v>2745</v>
      </c>
      <c r="DR247" s="1">
        <v>56438</v>
      </c>
      <c r="DS247" t="s">
        <v>297</v>
      </c>
      <c r="DT247" s="1">
        <v>0</v>
      </c>
      <c r="DU247" t="s">
        <v>273</v>
      </c>
      <c r="DV247" t="s">
        <v>273</v>
      </c>
      <c r="DW247" t="s">
        <v>280</v>
      </c>
      <c r="DX247" t="s">
        <v>280</v>
      </c>
      <c r="DY247" t="s">
        <v>280</v>
      </c>
      <c r="DZ247" t="s">
        <v>273</v>
      </c>
      <c r="EA247" t="s">
        <v>273</v>
      </c>
      <c r="EB247" t="s">
        <v>273</v>
      </c>
      <c r="EC247" t="s">
        <v>280</v>
      </c>
      <c r="ED247" t="s">
        <v>273</v>
      </c>
      <c r="EE247" t="s">
        <v>280</v>
      </c>
      <c r="EF247" t="s">
        <v>280</v>
      </c>
      <c r="EG247" s="1">
        <v>4870</v>
      </c>
      <c r="EH247" s="1">
        <v>43198</v>
      </c>
      <c r="EI247" t="s">
        <v>281</v>
      </c>
      <c r="EJ247" s="1">
        <v>1246</v>
      </c>
      <c r="EK247" t="s">
        <v>285</v>
      </c>
      <c r="EL247" s="1">
        <v>7778</v>
      </c>
      <c r="EM247" t="s">
        <v>281</v>
      </c>
      <c r="EN247" s="1">
        <v>25877</v>
      </c>
      <c r="EO247" s="1">
        <v>48677</v>
      </c>
      <c r="EP247">
        <v>210</v>
      </c>
      <c r="EQ247" s="1">
        <v>74764</v>
      </c>
      <c r="ER247" s="1">
        <v>9176</v>
      </c>
      <c r="ES247" s="1">
        <v>1990</v>
      </c>
      <c r="ET247" s="1">
        <v>11166</v>
      </c>
      <c r="EU247" s="1">
        <v>2370</v>
      </c>
      <c r="EV247">
        <v>198</v>
      </c>
      <c r="EW247" s="1">
        <v>2568</v>
      </c>
      <c r="EX247" s="1">
        <v>10897</v>
      </c>
      <c r="EY247" s="1">
        <v>2955</v>
      </c>
      <c r="EZ247" s="1">
        <v>13852</v>
      </c>
      <c r="FA247">
        <v>344</v>
      </c>
      <c r="FB247">
        <v>0</v>
      </c>
      <c r="FC247">
        <v>344</v>
      </c>
      <c r="FD247" s="1">
        <v>27930</v>
      </c>
      <c r="FE247" s="1">
        <v>48664</v>
      </c>
      <c r="FF247" s="1">
        <v>53820</v>
      </c>
      <c r="FG247" s="1">
        <v>102694</v>
      </c>
      <c r="FH247">
        <v>585</v>
      </c>
      <c r="FI247">
        <v>249</v>
      </c>
      <c r="FJ247" t="s">
        <v>280</v>
      </c>
      <c r="FK247" t="s">
        <v>362</v>
      </c>
      <c r="FV247" t="s">
        <v>280</v>
      </c>
      <c r="FW247" t="s">
        <v>280</v>
      </c>
      <c r="FX247" t="s">
        <v>273</v>
      </c>
      <c r="FY247" t="s">
        <v>280</v>
      </c>
      <c r="FZ247" t="s">
        <v>280</v>
      </c>
      <c r="GA247" t="s">
        <v>280</v>
      </c>
      <c r="GB247">
        <v>1</v>
      </c>
      <c r="GC247" s="12" t="s">
        <v>273</v>
      </c>
      <c r="GD247" s="1">
        <v>15894</v>
      </c>
      <c r="GE247">
        <v>87</v>
      </c>
      <c r="GF247">
        <v>90</v>
      </c>
      <c r="GG247">
        <v>177</v>
      </c>
      <c r="GH247">
        <v>22</v>
      </c>
      <c r="GI247">
        <v>26</v>
      </c>
      <c r="GJ247">
        <v>18</v>
      </c>
      <c r="GK247">
        <v>243</v>
      </c>
      <c r="GL247">
        <v>233</v>
      </c>
      <c r="GM247">
        <v>10</v>
      </c>
      <c r="GN247">
        <v>0</v>
      </c>
      <c r="GO247">
        <v>243</v>
      </c>
      <c r="GP247" s="1">
        <v>2304</v>
      </c>
      <c r="GQ247" s="1">
        <v>1540</v>
      </c>
      <c r="GR247" s="1">
        <v>3844</v>
      </c>
      <c r="GS247">
        <v>143</v>
      </c>
      <c r="GT247">
        <v>259</v>
      </c>
      <c r="GU247" s="1">
        <v>2049</v>
      </c>
      <c r="GV247" s="1">
        <v>6295</v>
      </c>
      <c r="GW247" s="1">
        <v>4699</v>
      </c>
      <c r="GX247" s="1">
        <v>1596</v>
      </c>
      <c r="GY247">
        <v>0</v>
      </c>
      <c r="GZ247" s="1">
        <v>6295</v>
      </c>
      <c r="HA247">
        <v>0</v>
      </c>
      <c r="HB247">
        <v>0</v>
      </c>
      <c r="HC247">
        <v>0</v>
      </c>
      <c r="HD247">
        <v>0</v>
      </c>
      <c r="HE247">
        <v>0</v>
      </c>
      <c r="HF247">
        <v>0</v>
      </c>
      <c r="HG247">
        <v>18</v>
      </c>
      <c r="HH247" s="1">
        <v>1341</v>
      </c>
      <c r="HI247" t="s">
        <v>273</v>
      </c>
      <c r="HJ247">
        <v>307</v>
      </c>
      <c r="HK247" t="s">
        <v>273</v>
      </c>
      <c r="HL247">
        <v>71</v>
      </c>
      <c r="HM247" t="s">
        <v>273</v>
      </c>
      <c r="HN247">
        <v>340</v>
      </c>
      <c r="HO247" t="s">
        <v>379</v>
      </c>
      <c r="HP247" t="s">
        <v>273</v>
      </c>
      <c r="HQ247">
        <v>11</v>
      </c>
      <c r="HR247" t="s">
        <v>2469</v>
      </c>
      <c r="HS247" t="s">
        <v>405</v>
      </c>
      <c r="HT247" t="s">
        <v>299</v>
      </c>
      <c r="HU247" t="s">
        <v>273</v>
      </c>
      <c r="HV247" s="1">
        <v>7778</v>
      </c>
      <c r="HW247" t="s">
        <v>281</v>
      </c>
      <c r="HX247" t="s">
        <v>286</v>
      </c>
      <c r="HY247" t="s">
        <v>300</v>
      </c>
      <c r="HZ247">
        <v>444</v>
      </c>
      <c r="IA247">
        <v>43</v>
      </c>
      <c r="IB247" t="s">
        <v>280</v>
      </c>
      <c r="IC247" t="s">
        <v>280</v>
      </c>
      <c r="ID247" t="s">
        <v>280</v>
      </c>
      <c r="IE247" t="s">
        <v>280</v>
      </c>
      <c r="IF247" t="s">
        <v>280</v>
      </c>
      <c r="IG247" t="s">
        <v>280</v>
      </c>
      <c r="IH247" t="s">
        <v>280</v>
      </c>
      <c r="II247" t="s">
        <v>273</v>
      </c>
      <c r="IJ247" t="s">
        <v>280</v>
      </c>
      <c r="IK247" t="s">
        <v>280</v>
      </c>
      <c r="IL247" t="s">
        <v>280</v>
      </c>
      <c r="IM247" t="s">
        <v>280</v>
      </c>
      <c r="IN247" t="s">
        <v>280</v>
      </c>
      <c r="IO247" t="s">
        <v>280</v>
      </c>
      <c r="IP247" t="s">
        <v>280</v>
      </c>
      <c r="IQ247" t="s">
        <v>280</v>
      </c>
      <c r="IR247" t="s">
        <v>280</v>
      </c>
      <c r="IS247" t="s">
        <v>280</v>
      </c>
      <c r="IU247" t="s">
        <v>280</v>
      </c>
      <c r="IW247">
        <v>14</v>
      </c>
      <c r="IX247">
        <v>345</v>
      </c>
      <c r="IY247">
        <v>8.6300000000000008</v>
      </c>
      <c r="IZ247">
        <v>1</v>
      </c>
      <c r="JA247">
        <v>40</v>
      </c>
      <c r="JB247">
        <v>1</v>
      </c>
      <c r="JC247">
        <v>2</v>
      </c>
      <c r="JD247">
        <v>10</v>
      </c>
      <c r="JE247">
        <v>0.25</v>
      </c>
      <c r="JF247">
        <v>8.8800000000000008</v>
      </c>
      <c r="JG247" t="s">
        <v>302</v>
      </c>
      <c r="JH247" s="14">
        <v>41.1</v>
      </c>
      <c r="JI247">
        <v>13</v>
      </c>
      <c r="JJ247">
        <v>5</v>
      </c>
      <c r="JK247" t="s">
        <v>2470</v>
      </c>
      <c r="JL247" t="s">
        <v>302</v>
      </c>
      <c r="JM247" s="2">
        <v>46112</v>
      </c>
    </row>
    <row r="248" spans="1:273" x14ac:dyDescent="0.25">
      <c r="A248" t="s">
        <v>2471</v>
      </c>
      <c r="B248" t="s">
        <v>2472</v>
      </c>
      <c r="C248" t="s">
        <v>2473</v>
      </c>
      <c r="D248" t="s">
        <v>2474</v>
      </c>
      <c r="E248">
        <v>68073</v>
      </c>
      <c r="F248" t="s">
        <v>398</v>
      </c>
      <c r="G248" t="s">
        <v>2475</v>
      </c>
      <c r="H248" t="s">
        <v>400</v>
      </c>
      <c r="I248" s="1">
        <v>1442</v>
      </c>
      <c r="J248" s="1">
        <v>1442</v>
      </c>
      <c r="K248">
        <v>0</v>
      </c>
      <c r="L248">
        <v>0</v>
      </c>
      <c r="M248">
        <v>1968</v>
      </c>
      <c r="O248" t="s">
        <v>280</v>
      </c>
      <c r="Q248" t="s">
        <v>274</v>
      </c>
      <c r="R248" t="s">
        <v>275</v>
      </c>
      <c r="S248" t="s">
        <v>276</v>
      </c>
      <c r="T248" t="s">
        <v>273</v>
      </c>
      <c r="U248" t="s">
        <v>277</v>
      </c>
      <c r="W248">
        <v>1</v>
      </c>
      <c r="X248" t="s">
        <v>273</v>
      </c>
      <c r="Y248" t="s">
        <v>280</v>
      </c>
      <c r="AC248" t="s">
        <v>273</v>
      </c>
      <c r="AE248" t="s">
        <v>273</v>
      </c>
      <c r="AG248" s="1">
        <v>1024</v>
      </c>
      <c r="AH248" s="1">
        <v>2080</v>
      </c>
      <c r="AI248">
        <v>52</v>
      </c>
      <c r="AJ248" s="1">
        <v>2080</v>
      </c>
      <c r="AK248" s="2">
        <v>45566</v>
      </c>
      <c r="AL248" s="2">
        <v>45930</v>
      </c>
      <c r="AM248" s="10">
        <v>81653</v>
      </c>
      <c r="AO248" s="10"/>
      <c r="AQ248" s="10"/>
      <c r="AS248" s="10"/>
      <c r="AT248" s="10">
        <v>81653</v>
      </c>
      <c r="AU248" s="10">
        <v>977</v>
      </c>
      <c r="AV248" s="10">
        <v>0</v>
      </c>
      <c r="AW248" s="10">
        <v>848</v>
      </c>
      <c r="AX248" s="10">
        <v>0</v>
      </c>
      <c r="AY248" s="10">
        <v>0</v>
      </c>
      <c r="AZ248" s="10">
        <v>1825</v>
      </c>
      <c r="BB248" s="10">
        <v>0</v>
      </c>
      <c r="BC248" s="10">
        <v>0</v>
      </c>
      <c r="BD248" s="10">
        <v>0</v>
      </c>
      <c r="BE248" s="10">
        <v>0</v>
      </c>
      <c r="BF248" t="s">
        <v>2476</v>
      </c>
      <c r="BG248" s="10">
        <v>1107</v>
      </c>
      <c r="BH248" s="10">
        <v>1107</v>
      </c>
      <c r="BI248" s="10">
        <v>84585</v>
      </c>
      <c r="BJ248" s="10">
        <v>0</v>
      </c>
      <c r="BK248" s="10">
        <v>0</v>
      </c>
      <c r="BL248" s="10">
        <v>0</v>
      </c>
      <c r="BM248" s="10">
        <v>0</v>
      </c>
      <c r="BN248" s="10">
        <v>0</v>
      </c>
      <c r="BO248" t="s">
        <v>273</v>
      </c>
      <c r="BP248" t="s">
        <v>1851</v>
      </c>
      <c r="BQ248" s="10">
        <v>20</v>
      </c>
      <c r="BR248" s="10">
        <v>0</v>
      </c>
      <c r="BS248">
        <v>32</v>
      </c>
      <c r="BT248" s="10">
        <v>54998</v>
      </c>
      <c r="BU248" s="10">
        <v>2715</v>
      </c>
      <c r="BV248" s="10">
        <v>57713</v>
      </c>
      <c r="BW248" t="s">
        <v>273</v>
      </c>
      <c r="BX248" t="s">
        <v>273</v>
      </c>
      <c r="BY248" t="s">
        <v>273</v>
      </c>
      <c r="BZ248" t="s">
        <v>273</v>
      </c>
      <c r="CA248" t="s">
        <v>273</v>
      </c>
      <c r="CB248" t="s">
        <v>273</v>
      </c>
      <c r="CC248" t="s">
        <v>273</v>
      </c>
      <c r="CD248" t="s">
        <v>273</v>
      </c>
      <c r="CE248" t="s">
        <v>273</v>
      </c>
      <c r="CF248" t="s">
        <v>273</v>
      </c>
      <c r="CG248" t="s">
        <v>1623</v>
      </c>
      <c r="CH248" s="10">
        <v>3928</v>
      </c>
      <c r="CI248" s="10">
        <v>500</v>
      </c>
      <c r="CJ248" s="10">
        <v>0</v>
      </c>
      <c r="CK248" s="10">
        <v>4428</v>
      </c>
      <c r="CL248" s="10">
        <v>2005</v>
      </c>
      <c r="CM248" s="10">
        <v>800</v>
      </c>
      <c r="CN248" s="10">
        <v>0</v>
      </c>
      <c r="CO248" s="10">
        <v>0</v>
      </c>
      <c r="CP248" s="10">
        <v>6661</v>
      </c>
      <c r="CQ248" s="10">
        <v>9466</v>
      </c>
      <c r="CR248" s="10">
        <v>71607</v>
      </c>
      <c r="CS248" s="10">
        <v>0</v>
      </c>
      <c r="CT248" s="1">
        <v>9181</v>
      </c>
      <c r="CU248">
        <v>603</v>
      </c>
      <c r="CV248">
        <v>546</v>
      </c>
      <c r="CW248" s="1">
        <v>9238</v>
      </c>
      <c r="CX248">
        <v>164</v>
      </c>
      <c r="CY248">
        <v>0</v>
      </c>
      <c r="CZ248">
        <v>123</v>
      </c>
      <c r="DA248">
        <v>41</v>
      </c>
      <c r="DB248">
        <v>867</v>
      </c>
      <c r="DC248">
        <v>41</v>
      </c>
      <c r="DD248">
        <v>68</v>
      </c>
      <c r="DE248">
        <v>840</v>
      </c>
      <c r="DF248">
        <v>9</v>
      </c>
      <c r="DG248">
        <v>0</v>
      </c>
      <c r="DH248">
        <v>8</v>
      </c>
      <c r="DI248">
        <v>1</v>
      </c>
      <c r="DJ248" t="s">
        <v>2477</v>
      </c>
      <c r="DK248">
        <v>248</v>
      </c>
      <c r="DL248">
        <v>69</v>
      </c>
      <c r="DM248">
        <v>41</v>
      </c>
      <c r="DN248">
        <v>276</v>
      </c>
      <c r="DO248" s="1">
        <v>10460</v>
      </c>
      <c r="DP248">
        <v>713</v>
      </c>
      <c r="DQ248">
        <v>778</v>
      </c>
      <c r="DR248" s="1">
        <v>10395</v>
      </c>
      <c r="DS248" t="s">
        <v>2478</v>
      </c>
      <c r="DT248">
        <v>0</v>
      </c>
      <c r="DU248" t="s">
        <v>280</v>
      </c>
      <c r="DV248" t="s">
        <v>273</v>
      </c>
      <c r="DW248" t="s">
        <v>280</v>
      </c>
      <c r="DX248" t="s">
        <v>280</v>
      </c>
      <c r="DY248" t="s">
        <v>280</v>
      </c>
      <c r="DZ248" t="s">
        <v>273</v>
      </c>
      <c r="EA248" t="s">
        <v>280</v>
      </c>
      <c r="EB248" t="s">
        <v>273</v>
      </c>
      <c r="EC248" t="s">
        <v>280</v>
      </c>
      <c r="ED248" t="s">
        <v>280</v>
      </c>
      <c r="EE248" t="s">
        <v>280</v>
      </c>
      <c r="EF248" t="s">
        <v>280</v>
      </c>
      <c r="EG248" s="1">
        <v>1139</v>
      </c>
      <c r="EH248" s="1">
        <v>5140</v>
      </c>
      <c r="EI248" t="s">
        <v>281</v>
      </c>
      <c r="EJ248">
        <v>999</v>
      </c>
      <c r="EK248" t="s">
        <v>281</v>
      </c>
      <c r="EL248">
        <v>327</v>
      </c>
      <c r="EM248" t="s">
        <v>281</v>
      </c>
      <c r="EN248" s="1">
        <v>2973</v>
      </c>
      <c r="EO248" s="1">
        <v>3333</v>
      </c>
      <c r="EP248">
        <v>264</v>
      </c>
      <c r="EQ248" s="1">
        <v>6570</v>
      </c>
      <c r="ER248">
        <v>705</v>
      </c>
      <c r="ES248">
        <v>202</v>
      </c>
      <c r="ET248">
        <v>907</v>
      </c>
      <c r="EU248">
        <v>605</v>
      </c>
      <c r="EV248">
        <v>1</v>
      </c>
      <c r="EW248">
        <v>606</v>
      </c>
      <c r="EX248" s="1">
        <v>1033</v>
      </c>
      <c r="EY248">
        <v>205</v>
      </c>
      <c r="EZ248" s="1">
        <v>1238</v>
      </c>
      <c r="FA248">
        <v>0</v>
      </c>
      <c r="FB248">
        <v>0</v>
      </c>
      <c r="FC248">
        <v>0</v>
      </c>
      <c r="FD248" s="1">
        <v>2751</v>
      </c>
      <c r="FE248" s="1">
        <v>5316</v>
      </c>
      <c r="FF248" s="1">
        <v>3741</v>
      </c>
      <c r="FG248" s="1">
        <v>9321</v>
      </c>
      <c r="FH248">
        <v>77</v>
      </c>
      <c r="FI248">
        <v>120</v>
      </c>
      <c r="FJ248" t="s">
        <v>280</v>
      </c>
      <c r="FK248" t="s">
        <v>295</v>
      </c>
      <c r="FV248" t="s">
        <v>280</v>
      </c>
      <c r="FW248" t="s">
        <v>280</v>
      </c>
      <c r="FX248" t="s">
        <v>273</v>
      </c>
      <c r="FY248" t="s">
        <v>280</v>
      </c>
      <c r="FZ248" t="s">
        <v>280</v>
      </c>
      <c r="GA248" t="s">
        <v>280</v>
      </c>
      <c r="GB248">
        <v>6</v>
      </c>
      <c r="GC248" s="12" t="s">
        <v>280</v>
      </c>
      <c r="GE248">
        <v>35</v>
      </c>
      <c r="GF248">
        <v>26</v>
      </c>
      <c r="GG248">
        <v>61</v>
      </c>
      <c r="GH248">
        <v>3</v>
      </c>
      <c r="GI248">
        <v>102</v>
      </c>
      <c r="GJ248">
        <v>5</v>
      </c>
      <c r="GK248">
        <v>171</v>
      </c>
      <c r="GL248">
        <v>170</v>
      </c>
      <c r="GM248">
        <v>1</v>
      </c>
      <c r="GN248">
        <v>0</v>
      </c>
      <c r="GO248">
        <v>171</v>
      </c>
      <c r="GP248">
        <v>370</v>
      </c>
      <c r="GQ248">
        <v>147</v>
      </c>
      <c r="GR248">
        <v>517</v>
      </c>
      <c r="GS248">
        <v>11</v>
      </c>
      <c r="GT248">
        <v>702</v>
      </c>
      <c r="GU248">
        <v>38</v>
      </c>
      <c r="GV248" s="1">
        <v>1268</v>
      </c>
      <c r="GW248" s="1">
        <v>1230</v>
      </c>
      <c r="GX248">
        <v>38</v>
      </c>
      <c r="GY248">
        <v>0</v>
      </c>
      <c r="GZ248" s="1">
        <v>1268</v>
      </c>
      <c r="HA248">
        <v>0</v>
      </c>
      <c r="HB248">
        <v>0</v>
      </c>
      <c r="HC248">
        <v>0</v>
      </c>
      <c r="HD248">
        <v>0</v>
      </c>
      <c r="HE248">
        <v>0</v>
      </c>
      <c r="HF248">
        <v>0</v>
      </c>
      <c r="HG248">
        <v>0</v>
      </c>
      <c r="HI248" t="s">
        <v>273</v>
      </c>
      <c r="HJ248">
        <v>49</v>
      </c>
      <c r="HK248" t="s">
        <v>273</v>
      </c>
      <c r="HL248">
        <v>5</v>
      </c>
      <c r="HM248" t="s">
        <v>273</v>
      </c>
      <c r="HN248">
        <v>9</v>
      </c>
      <c r="HO248" t="s">
        <v>2479</v>
      </c>
      <c r="HP248" t="s">
        <v>273</v>
      </c>
      <c r="HQ248">
        <v>5</v>
      </c>
      <c r="HR248" t="s">
        <v>297</v>
      </c>
      <c r="HS248" t="s">
        <v>553</v>
      </c>
      <c r="HT248" t="s">
        <v>616</v>
      </c>
      <c r="HU248" t="s">
        <v>273</v>
      </c>
      <c r="HV248" t="s">
        <v>278</v>
      </c>
      <c r="HX248" t="s">
        <v>366</v>
      </c>
      <c r="HZ248">
        <v>4</v>
      </c>
      <c r="IA248">
        <v>27</v>
      </c>
      <c r="IB248" t="s">
        <v>280</v>
      </c>
      <c r="IC248" t="s">
        <v>273</v>
      </c>
      <c r="ID248" t="s">
        <v>280</v>
      </c>
      <c r="IE248" t="s">
        <v>280</v>
      </c>
      <c r="IF248" t="s">
        <v>273</v>
      </c>
      <c r="IG248" t="s">
        <v>280</v>
      </c>
      <c r="IH248" t="s">
        <v>273</v>
      </c>
      <c r="II248" t="s">
        <v>273</v>
      </c>
      <c r="IJ248" t="s">
        <v>273</v>
      </c>
      <c r="IK248" t="s">
        <v>273</v>
      </c>
      <c r="IL248" t="s">
        <v>280</v>
      </c>
      <c r="IM248" t="s">
        <v>280</v>
      </c>
      <c r="IN248" t="s">
        <v>280</v>
      </c>
      <c r="IO248" t="s">
        <v>280</v>
      </c>
      <c r="IP248" t="s">
        <v>280</v>
      </c>
      <c r="IQ248" t="s">
        <v>280</v>
      </c>
      <c r="IR248" t="s">
        <v>280</v>
      </c>
      <c r="IS248" t="s">
        <v>280</v>
      </c>
      <c r="IU248" t="s">
        <v>280</v>
      </c>
      <c r="IW248">
        <v>7</v>
      </c>
      <c r="IX248">
        <v>40</v>
      </c>
      <c r="IY248">
        <v>1</v>
      </c>
      <c r="IZ248">
        <v>0</v>
      </c>
      <c r="JA248">
        <v>0</v>
      </c>
      <c r="JB248">
        <v>0</v>
      </c>
      <c r="JC248">
        <v>0</v>
      </c>
      <c r="JD248">
        <v>0</v>
      </c>
      <c r="JE248">
        <v>0</v>
      </c>
      <c r="JF248">
        <v>1</v>
      </c>
      <c r="JG248" t="s">
        <v>302</v>
      </c>
      <c r="JH248" s="14">
        <v>25</v>
      </c>
      <c r="JI248">
        <v>0</v>
      </c>
      <c r="JJ248">
        <v>0</v>
      </c>
      <c r="JK248" t="s">
        <v>2480</v>
      </c>
      <c r="JL248" t="s">
        <v>302</v>
      </c>
      <c r="JM248" s="2">
        <v>46064</v>
      </c>
    </row>
    <row r="249" spans="1:273" x14ac:dyDescent="0.25">
      <c r="A249" s="6"/>
      <c r="B249" s="6"/>
      <c r="C249" s="6"/>
      <c r="D249" s="6"/>
      <c r="E249" s="6"/>
      <c r="F249" s="6"/>
      <c r="G249" s="6"/>
      <c r="H249" s="6"/>
      <c r="I249" s="17">
        <f>SUM(I3:I248)</f>
        <v>1494021</v>
      </c>
      <c r="J249" s="17">
        <f>SUM(J3:J248)</f>
        <v>1679428</v>
      </c>
      <c r="K249" s="17">
        <f t="shared" ref="K249:L249" si="0">SUM(K3:K248)</f>
        <v>22</v>
      </c>
      <c r="L249" s="17">
        <f t="shared" si="0"/>
        <v>6</v>
      </c>
      <c r="M249" s="6"/>
      <c r="N249" s="6"/>
      <c r="O249" s="6"/>
      <c r="P249" s="6"/>
      <c r="Q249" s="6"/>
      <c r="R249" s="6"/>
      <c r="S249" s="6"/>
      <c r="T249" s="6"/>
      <c r="U249" s="6"/>
      <c r="V249" s="6"/>
      <c r="W249" s="6"/>
      <c r="X249" s="6"/>
      <c r="Y249" s="6">
        <f>COUNTIF(Y3:Y248, "Y")</f>
        <v>164</v>
      </c>
      <c r="Z249" s="17">
        <f>SUM(Z3:Z248)</f>
        <v>36122</v>
      </c>
      <c r="AA249" s="6">
        <f>COUNTIF(AA3:AA248, "Y")</f>
        <v>48</v>
      </c>
      <c r="AB249" s="6">
        <f t="shared" ref="AB249:AE249" si="1">COUNTIF(AB3:AB248, "Y")</f>
        <v>13</v>
      </c>
      <c r="AC249" s="6">
        <f t="shared" si="1"/>
        <v>104</v>
      </c>
      <c r="AD249" s="6">
        <f t="shared" si="1"/>
        <v>18</v>
      </c>
      <c r="AE249" s="6">
        <f t="shared" si="1"/>
        <v>150</v>
      </c>
      <c r="AF249" s="6"/>
      <c r="AG249" s="6"/>
      <c r="AH249" s="6"/>
      <c r="AI249" s="6"/>
      <c r="AJ249" s="17">
        <f>SUM(AJ3:AJ248)</f>
        <v>445282</v>
      </c>
      <c r="AK249" s="6"/>
      <c r="AL249" s="6"/>
      <c r="AM249" s="18">
        <f>SUM(AM3:AM248)</f>
        <v>74594615</v>
      </c>
      <c r="AN249" s="18"/>
      <c r="AO249" s="18">
        <f t="shared" ref="AO249:BE249" si="2">SUM(AO3:AO248)</f>
        <v>356281</v>
      </c>
      <c r="AP249" s="18"/>
      <c r="AQ249" s="18">
        <f t="shared" si="2"/>
        <v>5636129</v>
      </c>
      <c r="AR249" s="18"/>
      <c r="AS249" s="18">
        <f t="shared" si="2"/>
        <v>1555378</v>
      </c>
      <c r="AT249" s="18">
        <f t="shared" si="2"/>
        <v>82142403</v>
      </c>
      <c r="AU249" s="18">
        <f t="shared" si="2"/>
        <v>409096</v>
      </c>
      <c r="AV249" s="18">
        <f t="shared" si="2"/>
        <v>2905</v>
      </c>
      <c r="AW249" s="18">
        <f t="shared" si="2"/>
        <v>25723</v>
      </c>
      <c r="AX249" s="18">
        <f t="shared" si="2"/>
        <v>50283</v>
      </c>
      <c r="AY249" s="18">
        <f t="shared" si="2"/>
        <v>199377</v>
      </c>
      <c r="AZ249" s="18">
        <f t="shared" si="2"/>
        <v>686784</v>
      </c>
      <c r="BA249" s="18"/>
      <c r="BB249" s="18">
        <f t="shared" si="2"/>
        <v>51291</v>
      </c>
      <c r="BC249" s="18">
        <f t="shared" si="2"/>
        <v>51291</v>
      </c>
      <c r="BD249" s="18">
        <f t="shared" si="2"/>
        <v>58208</v>
      </c>
      <c r="BE249" s="18">
        <f t="shared" si="2"/>
        <v>14376</v>
      </c>
      <c r="BF249" s="18"/>
      <c r="BG249" s="18">
        <f t="shared" ref="BG249" si="3">SUM(BG3:BG248)</f>
        <v>4308779</v>
      </c>
      <c r="BH249" s="18">
        <f t="shared" ref="BH249" si="4">SUM(BH3:BH248)</f>
        <v>4381363</v>
      </c>
      <c r="BI249" s="18">
        <f t="shared" ref="BI249" si="5">SUM(BI3:BI248)</f>
        <v>87165673</v>
      </c>
      <c r="BJ249" s="18">
        <f t="shared" ref="BJ249" si="6">SUM(BJ3:BJ248)</f>
        <v>6497369</v>
      </c>
      <c r="BK249" s="18">
        <f t="shared" ref="BK249" si="7">SUM(BK3:BK248)</f>
        <v>1627</v>
      </c>
      <c r="BL249" s="18">
        <f t="shared" ref="BL249" si="8">SUM(BL3:BL248)</f>
        <v>0</v>
      </c>
      <c r="BM249" s="18">
        <f t="shared" ref="BM249" si="9">SUM(BM3:BM248)</f>
        <v>187359</v>
      </c>
      <c r="BN249" s="18">
        <f t="shared" ref="BN249" si="10">SUM(BN3:BN248)</f>
        <v>6686355</v>
      </c>
      <c r="BO249" s="6">
        <f>COUNTIF(BO3:BO248, "Y")</f>
        <v>82</v>
      </c>
      <c r="BP249" s="6"/>
      <c r="BQ249" s="6"/>
      <c r="BR249" s="6"/>
      <c r="BS249" s="17">
        <f>SUM(BS3:BS248)</f>
        <v>15583</v>
      </c>
      <c r="BT249" s="18">
        <f>SUM(BT3:BT248)</f>
        <v>40424241</v>
      </c>
      <c r="BU249" s="18">
        <f t="shared" ref="BU249:BV249" si="11">SUM(BU3:BU248)</f>
        <v>13403803</v>
      </c>
      <c r="BV249" s="18">
        <f t="shared" si="11"/>
        <v>53828044</v>
      </c>
      <c r="BW249" s="6">
        <f>COUNTIF(BW3:BW248, "Y")</f>
        <v>93</v>
      </c>
      <c r="BX249" s="6">
        <f t="shared" ref="BX249:CB249" si="12">COUNTIF(BX3:BX248, "Y")</f>
        <v>88</v>
      </c>
      <c r="BY249" s="6">
        <f t="shared" si="12"/>
        <v>97</v>
      </c>
      <c r="BZ249" s="6">
        <f t="shared" si="12"/>
        <v>113</v>
      </c>
      <c r="CA249" s="6">
        <f t="shared" si="12"/>
        <v>128</v>
      </c>
      <c r="CB249" s="6">
        <f t="shared" si="12"/>
        <v>109</v>
      </c>
      <c r="CC249" s="6">
        <f t="shared" ref="CC249" si="13">COUNTIF(CC3:CC248, "Y")</f>
        <v>85</v>
      </c>
      <c r="CD249" s="6">
        <f t="shared" ref="CD249" si="14">COUNTIF(CD3:CD248, "Y")</f>
        <v>172</v>
      </c>
      <c r="CE249" s="6">
        <f t="shared" ref="CE249" si="15">COUNTIF(CE3:CE248, "Y")</f>
        <v>123</v>
      </c>
      <c r="CF249" s="6">
        <f t="shared" ref="CF249" si="16">COUNTIF(CF3:CF248, "Y")</f>
        <v>167</v>
      </c>
      <c r="CG249" s="6"/>
      <c r="CH249" s="18">
        <f>SUM(CH3:CH248)</f>
        <v>5133511</v>
      </c>
      <c r="CI249" s="18">
        <f t="shared" ref="CI249:CL249" si="17">SUM(CI3:CI248)</f>
        <v>3197410</v>
      </c>
      <c r="CJ249" s="18">
        <f t="shared" si="17"/>
        <v>703990</v>
      </c>
      <c r="CK249" s="18">
        <f t="shared" si="17"/>
        <v>9034911</v>
      </c>
      <c r="CL249" s="18">
        <f t="shared" si="17"/>
        <v>1884149</v>
      </c>
      <c r="CM249" s="18">
        <f t="shared" ref="CM249" si="18">SUM(CM3:CM248)</f>
        <v>1641360</v>
      </c>
      <c r="CN249" s="18">
        <f t="shared" ref="CN249" si="19">SUM(CN3:CN248)</f>
        <v>344398</v>
      </c>
      <c r="CO249" s="18">
        <f t="shared" ref="CO249" si="20">SUM(CO3:CO248)</f>
        <v>242699</v>
      </c>
      <c r="CP249" s="18">
        <f t="shared" ref="CP249" si="21">SUM(CP3:CP248)</f>
        <v>13857902</v>
      </c>
      <c r="CQ249" s="18">
        <f t="shared" ref="CQ249" si="22">SUM(CQ3:CQ248)</f>
        <v>17970508</v>
      </c>
      <c r="CR249" s="18">
        <f t="shared" ref="CR249" si="23">SUM(CR3:CR248)</f>
        <v>80833463</v>
      </c>
      <c r="CS249" s="18">
        <f t="shared" ref="CS249" si="24">SUM(CS3:CS248)</f>
        <v>6923654</v>
      </c>
      <c r="CT249" s="17">
        <f>SUM(CT3:CT248)</f>
        <v>5379107</v>
      </c>
      <c r="CU249" s="17">
        <f t="shared" ref="CU249:CW249" si="25">SUM(CU3:CU248)</f>
        <v>334529</v>
      </c>
      <c r="CV249" s="17">
        <f t="shared" si="25"/>
        <v>360627</v>
      </c>
      <c r="CW249" s="17">
        <f t="shared" si="25"/>
        <v>5353009</v>
      </c>
      <c r="CX249" s="17">
        <f t="shared" ref="CX249" si="26">SUM(CX3:CX248)</f>
        <v>197256</v>
      </c>
      <c r="CY249" s="17">
        <f t="shared" ref="CY249" si="27">SUM(CY3:CY248)</f>
        <v>7662</v>
      </c>
      <c r="CZ249" s="17">
        <f t="shared" ref="CZ249" si="28">SUM(CZ3:CZ248)</f>
        <v>19464</v>
      </c>
      <c r="DA249" s="17">
        <f t="shared" ref="DA249" si="29">SUM(DA3:DA248)</f>
        <v>185454</v>
      </c>
      <c r="DB249" s="17">
        <f t="shared" ref="DB249" si="30">SUM(DB3:DB248)</f>
        <v>426810</v>
      </c>
      <c r="DC249" s="17">
        <f t="shared" ref="DC249" si="31">SUM(DC3:DC248)</f>
        <v>23257</v>
      </c>
      <c r="DD249" s="17">
        <f t="shared" ref="DD249" si="32">SUM(DD3:DD248)</f>
        <v>19572</v>
      </c>
      <c r="DE249" s="17">
        <f t="shared" ref="DE249" si="33">SUM(DE3:DE248)</f>
        <v>430495</v>
      </c>
      <c r="DF249" s="17">
        <f t="shared" ref="DF249" si="34">SUM(DF3:DF248)</f>
        <v>6799</v>
      </c>
      <c r="DG249" s="17">
        <f t="shared" ref="DG249" si="35">SUM(DG3:DG248)</f>
        <v>1160</v>
      </c>
      <c r="DH249" s="17">
        <f t="shared" ref="DH249" si="36">SUM(DH3:DH248)</f>
        <v>1508</v>
      </c>
      <c r="DI249" s="17">
        <f t="shared" ref="DI249" si="37">SUM(DI3:DI248)</f>
        <v>6451</v>
      </c>
      <c r="DJ249" s="6"/>
      <c r="DK249" s="17">
        <f>SUM(DK3:DK248)</f>
        <v>96407</v>
      </c>
      <c r="DL249" s="17">
        <f t="shared" ref="DL249:DO249" si="38">SUM(DL3:DL248)</f>
        <v>147057</v>
      </c>
      <c r="DM249" s="17">
        <f t="shared" si="38"/>
        <v>142150</v>
      </c>
      <c r="DN249" s="17">
        <f t="shared" si="38"/>
        <v>101314</v>
      </c>
      <c r="DO249" s="17">
        <f t="shared" si="38"/>
        <v>6099580</v>
      </c>
      <c r="DP249" s="17">
        <f t="shared" ref="DP249" si="39">SUM(DP3:DP248)</f>
        <v>512505</v>
      </c>
      <c r="DQ249" s="17">
        <f t="shared" ref="DQ249" si="40">SUM(DQ3:DQ248)</f>
        <v>541813</v>
      </c>
      <c r="DR249" s="17">
        <f t="shared" ref="DR249" si="41">SUM(DR3:DR248)</f>
        <v>6070272</v>
      </c>
      <c r="DS249" s="6"/>
      <c r="DT249" s="17">
        <f>SUM(DT3:DT248)</f>
        <v>50509</v>
      </c>
      <c r="DU249" s="6">
        <f>COUNTIF(DU3:DU248, "Y")</f>
        <v>48</v>
      </c>
      <c r="DV249" s="6">
        <f t="shared" ref="DV249:EA249" si="42">COUNTIF(DV3:DV248, "Y")</f>
        <v>189</v>
      </c>
      <c r="DW249" s="6">
        <f t="shared" si="42"/>
        <v>2</v>
      </c>
      <c r="DX249" s="6">
        <f t="shared" si="42"/>
        <v>31</v>
      </c>
      <c r="DY249" s="6">
        <f t="shared" si="42"/>
        <v>25</v>
      </c>
      <c r="DZ249" s="6">
        <f t="shared" si="42"/>
        <v>193</v>
      </c>
      <c r="EA249" s="6">
        <f t="shared" si="42"/>
        <v>44</v>
      </c>
      <c r="EB249" s="6">
        <f t="shared" ref="EB249" si="43">COUNTIF(EB3:EB248, "Y")</f>
        <v>192</v>
      </c>
      <c r="EC249" s="6">
        <f t="shared" ref="EC249" si="44">COUNTIF(EC3:EC248, "Y")</f>
        <v>2</v>
      </c>
      <c r="ED249" s="6">
        <f t="shared" ref="ED249" si="45">COUNTIF(ED3:ED248, "Y")</f>
        <v>21</v>
      </c>
      <c r="EE249" s="6">
        <f t="shared" ref="EE249" si="46">COUNTIF(EE3:EE248, "Y")</f>
        <v>3</v>
      </c>
      <c r="EF249" s="6">
        <f t="shared" ref="EF249" si="47">COUNTIF(EF3:EF248, "Y")</f>
        <v>1</v>
      </c>
      <c r="EG249" s="17">
        <f>SUM(EG3:EG248)</f>
        <v>953260</v>
      </c>
      <c r="EH249" s="17">
        <f>SUM(EH3:EH248)</f>
        <v>5480878</v>
      </c>
      <c r="EI249" s="17"/>
      <c r="EJ249" s="17">
        <f>SUM(EJ3:EJ248)</f>
        <v>590548</v>
      </c>
      <c r="EK249" s="17"/>
      <c r="EL249" s="17">
        <f t="shared" ref="EL249" si="48">SUM(EL3:EL248)</f>
        <v>697507</v>
      </c>
      <c r="EM249" s="17"/>
      <c r="EN249" s="17">
        <f t="shared" ref="EN249" si="49">SUM(EN3:EN248)</f>
        <v>3813654</v>
      </c>
      <c r="EO249" s="17">
        <f t="shared" ref="EO249" si="50">SUM(EO3:EO248)</f>
        <v>5291147</v>
      </c>
      <c r="EP249" s="17">
        <f t="shared" ref="EP249" si="51">SUM(EP3:EP248)</f>
        <v>109579</v>
      </c>
      <c r="EQ249" s="17">
        <f t="shared" ref="EQ249" si="52">SUM(EQ3:EQ248)</f>
        <v>9214380</v>
      </c>
      <c r="ER249" s="17">
        <f t="shared" ref="ER249" si="53">SUM(ER3:ER248)</f>
        <v>1162907</v>
      </c>
      <c r="ES249" s="17">
        <f t="shared" ref="ES249" si="54">SUM(ES3:ES248)</f>
        <v>387419</v>
      </c>
      <c r="ET249" s="17">
        <f t="shared" ref="ET249" si="55">SUM(ET3:ET248)</f>
        <v>1550326</v>
      </c>
      <c r="EU249" s="17">
        <f t="shared" ref="EU249" si="56">SUM(EU3:EU248)</f>
        <v>325222</v>
      </c>
      <c r="EV249" s="17">
        <f t="shared" ref="EV249" si="57">SUM(EV3:EV248)</f>
        <v>4521</v>
      </c>
      <c r="EW249" s="17">
        <f t="shared" ref="EW249" si="58">SUM(EW3:EW248)</f>
        <v>329743</v>
      </c>
      <c r="EX249" s="17">
        <f t="shared" ref="EX249" si="59">SUM(EX3:EX248)</f>
        <v>1736926</v>
      </c>
      <c r="EY249" s="17">
        <f t="shared" ref="EY249" si="60">SUM(EY3:EY248)</f>
        <v>380024</v>
      </c>
      <c r="EZ249" s="17">
        <f t="shared" ref="EZ249" si="61">SUM(EZ3:EZ248)</f>
        <v>2116950</v>
      </c>
      <c r="FA249" s="17">
        <f t="shared" ref="FA249" si="62">SUM(FA3:FA248)</f>
        <v>100508</v>
      </c>
      <c r="FB249" s="17">
        <f t="shared" ref="FB249" si="63">SUM(FB3:FB248)</f>
        <v>4933</v>
      </c>
      <c r="FC249" s="17">
        <f t="shared" ref="FC249" si="64">SUM(FC3:FC248)</f>
        <v>105441</v>
      </c>
      <c r="FD249" s="17">
        <f t="shared" ref="FD249" si="65">SUM(FD3:FD248)</f>
        <v>4102460</v>
      </c>
      <c r="FE249" s="17">
        <f t="shared" ref="FE249" si="66">SUM(FE3:FE248)</f>
        <v>7139217</v>
      </c>
      <c r="FF249" s="17">
        <f t="shared" ref="FF249" si="67">SUM(FF3:FF248)</f>
        <v>6068044</v>
      </c>
      <c r="FG249" s="17">
        <f t="shared" ref="FG249" si="68">SUM(FG3:FG248)</f>
        <v>13316840</v>
      </c>
      <c r="FH249" s="17">
        <f t="shared" ref="FH249" si="69">SUM(FH3:FH248)</f>
        <v>24862</v>
      </c>
      <c r="FI249" s="17">
        <f t="shared" ref="FI249" si="70">SUM(FI3:FI248)</f>
        <v>26022</v>
      </c>
      <c r="FJ249" s="6">
        <f>COUNTIF(FJ3:FJ248, "Y")</f>
        <v>73</v>
      </c>
      <c r="FK249" s="6"/>
      <c r="FL249" s="6">
        <f t="shared" ref="FL249:FT249" si="71">COUNTIF(FL3:FL248, "Y")</f>
        <v>5</v>
      </c>
      <c r="FM249" s="6">
        <f t="shared" si="71"/>
        <v>11</v>
      </c>
      <c r="FN249" s="6">
        <f t="shared" si="71"/>
        <v>3</v>
      </c>
      <c r="FO249" s="6">
        <f t="shared" si="71"/>
        <v>5</v>
      </c>
      <c r="FP249" s="6"/>
      <c r="FQ249" s="6">
        <f t="shared" si="71"/>
        <v>9</v>
      </c>
      <c r="FR249" s="6">
        <f t="shared" si="71"/>
        <v>9</v>
      </c>
      <c r="FS249" s="6">
        <f t="shared" si="71"/>
        <v>10</v>
      </c>
      <c r="FT249" s="6">
        <f t="shared" si="71"/>
        <v>7</v>
      </c>
      <c r="FU249" s="6"/>
      <c r="FV249" s="6">
        <f t="shared" ref="FV249" si="72">COUNTIF(FV3:FV248, "Y")</f>
        <v>54</v>
      </c>
      <c r="FW249" s="6">
        <f t="shared" ref="FW249" si="73">COUNTIF(FW3:FW248, "Y")</f>
        <v>31</v>
      </c>
      <c r="FX249" s="6">
        <f t="shared" ref="FX249" si="74">COUNTIF(FX3:FX248, "Y")</f>
        <v>244</v>
      </c>
      <c r="FY249" s="6">
        <f t="shared" ref="FY249" si="75">COUNTIF(FY3:FY248, "Y")</f>
        <v>35</v>
      </c>
      <c r="FZ249" s="6">
        <f t="shared" ref="FZ249" si="76">COUNTIF(FZ3:FZ248, "Y")</f>
        <v>8</v>
      </c>
      <c r="GA249" s="6">
        <f t="shared" ref="GA249" si="77">COUNTIF(GA3:GA248, "Y")</f>
        <v>1</v>
      </c>
      <c r="GB249" s="17">
        <f>SUM(GB3:GB248)</f>
        <v>6840</v>
      </c>
      <c r="GC249" s="6">
        <f t="shared" ref="GC249" si="78">COUNTIF(GC3:GC248, "Y")</f>
        <v>36</v>
      </c>
      <c r="GD249" s="17">
        <f>SUM(GD3:GD248)</f>
        <v>386407</v>
      </c>
      <c r="GE249" s="17">
        <f t="shared" ref="GE249:GN249" si="79">SUM(GE3:GE248)</f>
        <v>12828</v>
      </c>
      <c r="GF249" s="17">
        <f t="shared" si="79"/>
        <v>8526</v>
      </c>
      <c r="GG249" s="17">
        <f t="shared" si="79"/>
        <v>21354</v>
      </c>
      <c r="GH249" s="17">
        <f t="shared" si="79"/>
        <v>3205</v>
      </c>
      <c r="GI249" s="17">
        <f t="shared" si="79"/>
        <v>11625</v>
      </c>
      <c r="GJ249" s="17">
        <f t="shared" si="79"/>
        <v>3401</v>
      </c>
      <c r="GK249" s="17">
        <f t="shared" si="79"/>
        <v>39585</v>
      </c>
      <c r="GL249" s="17">
        <f t="shared" si="79"/>
        <v>34724</v>
      </c>
      <c r="GM249" s="17">
        <f t="shared" si="79"/>
        <v>4350</v>
      </c>
      <c r="GN249" s="17">
        <f t="shared" si="79"/>
        <v>511</v>
      </c>
      <c r="GO249" s="17">
        <f t="shared" ref="GO249" si="80">SUM(GO3:GO248)</f>
        <v>39585</v>
      </c>
      <c r="GP249" s="17">
        <f t="shared" ref="GP249" si="81">SUM(GP3:GP248)</f>
        <v>279642</v>
      </c>
      <c r="GQ249" s="17">
        <f t="shared" ref="GQ249" si="82">SUM(GQ3:GQ248)</f>
        <v>216368</v>
      </c>
      <c r="GR249" s="17">
        <f t="shared" ref="GR249" si="83">SUM(GR3:GR248)</f>
        <v>496010</v>
      </c>
      <c r="GS249" s="17">
        <f t="shared" ref="GS249" si="84">SUM(GS3:GS248)</f>
        <v>33295</v>
      </c>
      <c r="GT249" s="17">
        <f t="shared" ref="GT249" si="85">SUM(GT3:GT248)</f>
        <v>101915</v>
      </c>
      <c r="GU249" s="17">
        <f t="shared" ref="GU249" si="86">SUM(GU3:GU248)</f>
        <v>131103</v>
      </c>
      <c r="GV249" s="17">
        <f t="shared" ref="GV249" si="87">SUM(GV3:GV248)</f>
        <v>762249</v>
      </c>
      <c r="GW249" s="17">
        <f t="shared" ref="GW249" si="88">SUM(GW3:GW248)</f>
        <v>579600</v>
      </c>
      <c r="GX249" s="17">
        <f t="shared" ref="GX249" si="89">SUM(GX3:GX248)</f>
        <v>176767</v>
      </c>
      <c r="GY249" s="17">
        <f t="shared" ref="GY249" si="90">SUM(GY3:GY248)</f>
        <v>5956</v>
      </c>
      <c r="GZ249" s="17">
        <f t="shared" ref="GZ249" si="91">SUM(GZ3:GZ248)</f>
        <v>762323</v>
      </c>
      <c r="HA249" s="17">
        <f t="shared" ref="HA249" si="92">SUM(HA3:HA248)</f>
        <v>285</v>
      </c>
      <c r="HB249" s="17">
        <f t="shared" ref="HB249" si="93">SUM(HB3:HB248)</f>
        <v>17962</v>
      </c>
      <c r="HC249" s="17">
        <f t="shared" ref="HC249" si="94">SUM(HC3:HC248)</f>
        <v>33631</v>
      </c>
      <c r="HD249" s="17">
        <f t="shared" ref="HD249" si="95">SUM(HD3:HD248)</f>
        <v>87026</v>
      </c>
      <c r="HE249" s="17">
        <f t="shared" ref="HE249" si="96">SUM(HE3:HE248)</f>
        <v>4618</v>
      </c>
      <c r="HF249" s="17">
        <f t="shared" ref="HF249" si="97">SUM(HF3:HF248)</f>
        <v>11857</v>
      </c>
      <c r="HG249" s="17">
        <f t="shared" ref="HG249:HH249" si="98">SUM(HG3:HG248)</f>
        <v>14179</v>
      </c>
      <c r="HH249" s="17">
        <f t="shared" si="98"/>
        <v>35580</v>
      </c>
      <c r="HI249" s="6">
        <f>COUNTIF(HI3:HI248, "Y")</f>
        <v>216</v>
      </c>
      <c r="HJ249" s="17">
        <f>SUM(HJ3:HJ248)</f>
        <v>60869</v>
      </c>
      <c r="HK249" s="6">
        <f>COUNTIF(HK3:HK248, "Y")</f>
        <v>106</v>
      </c>
      <c r="HL249" s="17">
        <f>SUM(HL3:HL248)</f>
        <v>9568</v>
      </c>
      <c r="HM249" s="6">
        <f>COUNTIF(HM3:HM248, "Y")</f>
        <v>89</v>
      </c>
      <c r="HN249" s="17">
        <f>SUM(HN3:HN248)</f>
        <v>19737</v>
      </c>
      <c r="HO249" s="6"/>
      <c r="HP249" s="6">
        <f>COUNTIF(HP3:HP248, "Y")</f>
        <v>221</v>
      </c>
      <c r="HQ249" s="17">
        <f>SUM(HQ3:HQ248)</f>
        <v>2112</v>
      </c>
      <c r="HR249" s="6"/>
      <c r="HS249" s="6"/>
      <c r="HT249" s="6">
        <f>COUNTIF(HT3:HT248,"Fiber Optic")</f>
        <v>138</v>
      </c>
      <c r="HU249" s="6">
        <f>COUNTIF(HU3:HU248,"Y")</f>
        <v>224</v>
      </c>
      <c r="HV249" s="6"/>
      <c r="HW249" s="6"/>
      <c r="HX249" s="6"/>
      <c r="HY249" s="6"/>
      <c r="HZ249" s="6"/>
      <c r="IA249" s="6"/>
      <c r="IB249" s="6">
        <f>COUNTIF(IB3:IB248, "Y")</f>
        <v>99</v>
      </c>
      <c r="IC249" s="6">
        <f t="shared" ref="IC249:II249" si="99">COUNTIF(IC3:IC248, "Y")</f>
        <v>49</v>
      </c>
      <c r="ID249" s="6">
        <f t="shared" si="99"/>
        <v>7</v>
      </c>
      <c r="IE249" s="6">
        <f t="shared" si="99"/>
        <v>35</v>
      </c>
      <c r="IF249" s="6">
        <f t="shared" si="99"/>
        <v>90</v>
      </c>
      <c r="IG249" s="6">
        <f t="shared" si="99"/>
        <v>9</v>
      </c>
      <c r="IH249" s="6">
        <f t="shared" si="99"/>
        <v>52</v>
      </c>
      <c r="II249" s="6">
        <f t="shared" si="99"/>
        <v>136</v>
      </c>
      <c r="IJ249" s="6">
        <f t="shared" ref="IJ249" si="100">COUNTIF(IJ3:IJ248, "Y")</f>
        <v>82</v>
      </c>
      <c r="IK249" s="6">
        <f t="shared" ref="IK249" si="101">COUNTIF(IK3:IK248, "Y")</f>
        <v>75</v>
      </c>
      <c r="IL249" s="6">
        <f t="shared" ref="IL249" si="102">COUNTIF(IL3:IL248, "Y")</f>
        <v>15</v>
      </c>
      <c r="IM249" s="6">
        <f t="shared" ref="IM249" si="103">COUNTIF(IM3:IM248, "Y")</f>
        <v>47</v>
      </c>
      <c r="IN249" s="6">
        <f t="shared" ref="IN249" si="104">COUNTIF(IN3:IN248, "Y")</f>
        <v>45</v>
      </c>
      <c r="IO249" s="6">
        <f t="shared" ref="IO249" si="105">COUNTIF(IO3:IO248, "Y")</f>
        <v>65</v>
      </c>
      <c r="IP249" s="6">
        <f t="shared" ref="IP249" si="106">COUNTIF(IP3:IP248, "Y")</f>
        <v>24</v>
      </c>
      <c r="IQ249" s="6">
        <f t="shared" ref="IQ249" si="107">COUNTIF(IQ3:IQ248, "Y")</f>
        <v>5</v>
      </c>
      <c r="IR249" s="6">
        <f t="shared" ref="IR249" si="108">COUNTIF(IR3:IR248, "Y")</f>
        <v>2</v>
      </c>
      <c r="IS249" s="6">
        <f t="shared" ref="IS249" si="109">COUNTIF(IS3:IS248, "Y")</f>
        <v>22</v>
      </c>
      <c r="IT249" s="6"/>
      <c r="IU249" s="6">
        <f t="shared" ref="IU249" si="110">COUNTIF(IU3:IU248, "Y")</f>
        <v>15</v>
      </c>
      <c r="IV249" s="6">
        <f>SUM(IV3:IV248)</f>
        <v>97</v>
      </c>
      <c r="IW249" s="6">
        <f t="shared" ref="IW249:IZ249" si="111">SUM(IW3:IW248)</f>
        <v>766</v>
      </c>
      <c r="IX249" s="17">
        <f t="shared" si="111"/>
        <v>18636.25</v>
      </c>
      <c r="IY249" s="6">
        <f t="shared" si="111"/>
        <v>466.14999999999986</v>
      </c>
      <c r="IZ249" s="17">
        <f t="shared" si="111"/>
        <v>120</v>
      </c>
      <c r="JA249" s="17">
        <f t="shared" ref="JA249" si="112">SUM(JA3:JA248)</f>
        <v>4590</v>
      </c>
      <c r="JB249" s="17">
        <f t="shared" ref="JB249" si="113">SUM(JB3:JB248)</f>
        <v>114.75999999999999</v>
      </c>
      <c r="JC249" s="17">
        <f t="shared" ref="JC249" si="114">SUM(JC3:JC248)</f>
        <v>626.04999999999995</v>
      </c>
      <c r="JD249" s="17">
        <f t="shared" ref="JD249" si="115">SUM(JD3:JD248)</f>
        <v>13796</v>
      </c>
      <c r="JE249" s="17">
        <f t="shared" ref="JE249" si="116">SUM(JE3:JE248)</f>
        <v>344.97</v>
      </c>
      <c r="JF249" s="17">
        <f t="shared" ref="JF249" si="117">SUM(JF3:JF248)</f>
        <v>811.8399999999998</v>
      </c>
      <c r="JG249" s="17"/>
      <c r="JH249" s="17"/>
      <c r="JI249" s="17">
        <f t="shared" ref="JI249:JJ249" si="118">SUM(JI3:JI248)</f>
        <v>4014</v>
      </c>
      <c r="JJ249" s="17">
        <f t="shared" si="118"/>
        <v>1621.2889999999998</v>
      </c>
      <c r="JK249" s="6"/>
      <c r="JL249" s="6"/>
      <c r="JM249" s="6"/>
    </row>
    <row r="250" spans="1:273" x14ac:dyDescent="0.25">
      <c r="A250" s="7" t="s">
        <v>2819</v>
      </c>
    </row>
  </sheetData>
  <sortState xmlns:xlrd2="http://schemas.microsoft.com/office/spreadsheetml/2017/richdata2" ref="A3:JM249">
    <sortCondition ref="D3:D24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WebProfile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Shaw</dc:creator>
  <cp:lastModifiedBy>Shaw, Sam</cp:lastModifiedBy>
  <dcterms:created xsi:type="dcterms:W3CDTF">2026-05-12T16:07:19Z</dcterms:created>
  <dcterms:modified xsi:type="dcterms:W3CDTF">2026-05-15T19:52:51Z</dcterms:modified>
</cp:coreProperties>
</file>